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24226"/>
  <mc:AlternateContent xmlns:mc="http://schemas.openxmlformats.org/markup-compatibility/2006">
    <mc:Choice Requires="x15">
      <x15ac:absPath xmlns:x15ac="http://schemas.microsoft.com/office/spreadsheetml/2010/11/ac" url="https://d.docs.live.net/e9e22ac1814e32ee/MATEUS V/JURÍDICO/MF - Mateus e Felipe Klein Advogados/Áreas de atuação/Saneamento/Charqueadas/Planilhas/"/>
    </mc:Choice>
  </mc:AlternateContent>
  <xr:revisionPtr revIDLastSave="0" documentId="11_578EBB7573766D1A4007230F38394468BF591DAB" xr6:coauthVersionLast="47" xr6:coauthVersionMax="47" xr10:uidLastSave="{00000000-0000-0000-0000-000000000000}"/>
  <bookViews>
    <workbookView xWindow="-110" yWindow="-110" windowWidth="19420" windowHeight="10300" activeTab="6" xr2:uid="{00000000-000D-0000-FFFF-FFFF00000000}"/>
  </bookViews>
  <sheets>
    <sheet name="0 Orientações Gerais" sheetId="1" r:id="rId1"/>
    <sheet name="2 DadosFinanServRSU" sheetId="2" state="hidden" r:id="rId2"/>
    <sheet name="3 Dados-Complementares" sheetId="3" state="hidden" r:id="rId3"/>
    <sheet name="4 Dados Cadastrais-USUÁRIOS" sheetId="4" state="hidden" r:id="rId4"/>
    <sheet name="5.1 CalcCustoVBC-Completo" sheetId="5" state="hidden" r:id="rId5"/>
    <sheet name="CalcCustoVBC-Simplificado" sheetId="6" r:id="rId6"/>
    <sheet name="Despesas diretas" sheetId="7" r:id="rId7"/>
    <sheet name="Acréscimos regulatórios" sheetId="8" r:id="rId8"/>
    <sheet name="Sistema Tarifário Resíduos" sheetId="9" r:id="rId9"/>
    <sheet name="6 Tabelas-Taxas_PreçosUnitários" sheetId="10" state="hidden" r:id="rId10"/>
    <sheet name="7 Glossário" sheetId="11" state="hidden" r:id="rId11"/>
    <sheet name="8 OrientaçõesTabelasAuxiliares" sheetId="12" state="hidden" r:id="rId12"/>
  </sheets>
  <definedNames>
    <definedName name="JR_PAGE_ANCHOR_0_1">#REF!</definedName>
    <definedName name="OLE_LINK1" localSheetId="1">#REF!</definedName>
    <definedName name="OLE_LINK1" localSheetId="4">#REF!</definedName>
    <definedName name="OLE_LINK1" localSheetId="5">#REF!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105" i="12" l="1"/>
  <c r="R105" i="12"/>
  <c r="Q105" i="12"/>
  <c r="P105" i="12"/>
  <c r="O105" i="12"/>
  <c r="N105" i="12"/>
  <c r="M105" i="12"/>
  <c r="L105" i="12"/>
  <c r="K105" i="12"/>
  <c r="J105" i="12"/>
  <c r="I105" i="12"/>
  <c r="H105" i="12"/>
  <c r="G105" i="12"/>
  <c r="F105" i="12"/>
  <c r="E105" i="12"/>
  <c r="S96" i="12"/>
  <c r="R96" i="12"/>
  <c r="Q96" i="12"/>
  <c r="P96" i="12"/>
  <c r="O96" i="12"/>
  <c r="N96" i="12"/>
  <c r="M96" i="12"/>
  <c r="L96" i="12"/>
  <c r="K96" i="12"/>
  <c r="J96" i="12"/>
  <c r="I96" i="12"/>
  <c r="H96" i="12"/>
  <c r="G96" i="12"/>
  <c r="F96" i="12"/>
  <c r="E96" i="12"/>
  <c r="S87" i="12"/>
  <c r="R87" i="12"/>
  <c r="Q87" i="12"/>
  <c r="P87" i="12"/>
  <c r="O87" i="12"/>
  <c r="N87" i="12"/>
  <c r="M87" i="12"/>
  <c r="L87" i="12"/>
  <c r="K87" i="12"/>
  <c r="J87" i="12"/>
  <c r="I87" i="12"/>
  <c r="H87" i="12"/>
  <c r="G87" i="12"/>
  <c r="F87" i="12"/>
  <c r="E87" i="12"/>
  <c r="S78" i="12"/>
  <c r="R78" i="12"/>
  <c r="Q78" i="12"/>
  <c r="P78" i="12"/>
  <c r="O78" i="12"/>
  <c r="N78" i="12"/>
  <c r="M78" i="12"/>
  <c r="L78" i="12"/>
  <c r="K78" i="12"/>
  <c r="J78" i="12"/>
  <c r="I78" i="12"/>
  <c r="H78" i="12"/>
  <c r="G78" i="12"/>
  <c r="F78" i="12"/>
  <c r="E78" i="12"/>
  <c r="S69" i="12"/>
  <c r="R69" i="12"/>
  <c r="Q69" i="12"/>
  <c r="P69" i="12"/>
  <c r="O69" i="12"/>
  <c r="N69" i="12"/>
  <c r="M69" i="12"/>
  <c r="L69" i="12"/>
  <c r="K69" i="12"/>
  <c r="J69" i="12"/>
  <c r="I69" i="12"/>
  <c r="H69" i="12"/>
  <c r="G69" i="12"/>
  <c r="F69" i="12"/>
  <c r="E69" i="12"/>
  <c r="S60" i="12"/>
  <c r="R60" i="12"/>
  <c r="Q60" i="12"/>
  <c r="P60" i="12"/>
  <c r="O60" i="12"/>
  <c r="N60" i="12"/>
  <c r="M60" i="12"/>
  <c r="L60" i="12"/>
  <c r="K60" i="12"/>
  <c r="J60" i="12"/>
  <c r="I60" i="12"/>
  <c r="H60" i="12"/>
  <c r="G60" i="12"/>
  <c r="F60" i="12"/>
  <c r="E60" i="12"/>
  <c r="D116" i="10"/>
  <c r="D115" i="10"/>
  <c r="D114" i="10"/>
  <c r="D113" i="10"/>
  <c r="D112" i="10"/>
  <c r="F111" i="10"/>
  <c r="F113" i="10" s="1"/>
  <c r="D111" i="10"/>
  <c r="D109" i="10"/>
  <c r="D108" i="10"/>
  <c r="D107" i="10"/>
  <c r="D106" i="10"/>
  <c r="D105" i="10"/>
  <c r="D104" i="10"/>
  <c r="F104" i="10" s="1"/>
  <c r="D102" i="10"/>
  <c r="D101" i="10"/>
  <c r="D100" i="10"/>
  <c r="D99" i="10"/>
  <c r="D98" i="10"/>
  <c r="F97" i="10"/>
  <c r="F99" i="10" s="1"/>
  <c r="D97" i="10"/>
  <c r="D95" i="10"/>
  <c r="D94" i="10"/>
  <c r="D93" i="10"/>
  <c r="F92" i="10"/>
  <c r="F94" i="10" s="1"/>
  <c r="D92" i="10"/>
  <c r="D90" i="10"/>
  <c r="D89" i="10"/>
  <c r="D88" i="10"/>
  <c r="D87" i="10"/>
  <c r="D86" i="10"/>
  <c r="D85" i="10"/>
  <c r="F85" i="10" s="1"/>
  <c r="E84" i="10"/>
  <c r="H77" i="10"/>
  <c r="J77" i="10" s="1"/>
  <c r="G77" i="10"/>
  <c r="I77" i="10" s="1"/>
  <c r="J76" i="10"/>
  <c r="I76" i="10"/>
  <c r="H76" i="10"/>
  <c r="G76" i="10"/>
  <c r="H75" i="10"/>
  <c r="J75" i="10" s="1"/>
  <c r="G75" i="10"/>
  <c r="I75" i="10" s="1"/>
  <c r="J74" i="10"/>
  <c r="I74" i="10"/>
  <c r="H74" i="10"/>
  <c r="G74" i="10"/>
  <c r="H72" i="10"/>
  <c r="J72" i="10" s="1"/>
  <c r="G72" i="10"/>
  <c r="I72" i="10" s="1"/>
  <c r="J66" i="10"/>
  <c r="I66" i="10"/>
  <c r="H66" i="10"/>
  <c r="G66" i="10"/>
  <c r="H65" i="10"/>
  <c r="J65" i="10" s="1"/>
  <c r="G65" i="10"/>
  <c r="I65" i="10" s="1"/>
  <c r="J64" i="10"/>
  <c r="I64" i="10"/>
  <c r="H64" i="10"/>
  <c r="G64" i="10"/>
  <c r="H63" i="10"/>
  <c r="J63" i="10" s="1"/>
  <c r="G63" i="10"/>
  <c r="I63" i="10" s="1"/>
  <c r="J62" i="10"/>
  <c r="I62" i="10"/>
  <c r="H62" i="10"/>
  <c r="G62" i="10"/>
  <c r="H60" i="10"/>
  <c r="J60" i="10" s="1"/>
  <c r="G60" i="10"/>
  <c r="I60" i="10" s="1"/>
  <c r="J54" i="10"/>
  <c r="I54" i="10"/>
  <c r="H54" i="10"/>
  <c r="G54" i="10"/>
  <c r="H53" i="10"/>
  <c r="J53" i="10" s="1"/>
  <c r="G53" i="10"/>
  <c r="I53" i="10" s="1"/>
  <c r="J52" i="10"/>
  <c r="I52" i="10"/>
  <c r="H52" i="10"/>
  <c r="G52" i="10"/>
  <c r="H51" i="10"/>
  <c r="J51" i="10" s="1"/>
  <c r="G51" i="10"/>
  <c r="I51" i="10" s="1"/>
  <c r="J50" i="10"/>
  <c r="I50" i="10"/>
  <c r="H50" i="10"/>
  <c r="G50" i="10"/>
  <c r="H48" i="10"/>
  <c r="J48" i="10" s="1"/>
  <c r="G48" i="10"/>
  <c r="I48" i="10" s="1"/>
  <c r="J44" i="10"/>
  <c r="I44" i="10"/>
  <c r="I42" i="10"/>
  <c r="H37" i="10"/>
  <c r="H36" i="10"/>
  <c r="H35" i="10"/>
  <c r="H34" i="10"/>
  <c r="H33" i="10"/>
  <c r="H32" i="10"/>
  <c r="H31" i="10"/>
  <c r="E31" i="10"/>
  <c r="H30" i="10"/>
  <c r="H29" i="10"/>
  <c r="H28" i="10"/>
  <c r="H27" i="10"/>
  <c r="H26" i="10"/>
  <c r="H25" i="10"/>
  <c r="G25" i="10"/>
  <c r="I18" i="10"/>
  <c r="I17" i="10"/>
  <c r="I16" i="10"/>
  <c r="I15" i="10"/>
  <c r="I14" i="10"/>
  <c r="I13" i="10"/>
  <c r="I12" i="10"/>
  <c r="I11" i="10"/>
  <c r="I10" i="10"/>
  <c r="I9" i="10"/>
  <c r="I8" i="10"/>
  <c r="I7" i="10"/>
  <c r="I6" i="10"/>
  <c r="I5" i="10"/>
  <c r="I4" i="10"/>
  <c r="H4" i="10"/>
  <c r="Q28" i="8"/>
  <c r="Q26" i="8"/>
  <c r="A3" i="7"/>
  <c r="A2" i="7"/>
  <c r="D38" i="5"/>
  <c r="E36" i="5"/>
  <c r="E35" i="5" s="1"/>
  <c r="D36" i="5"/>
  <c r="E34" i="5"/>
  <c r="D34" i="5"/>
  <c r="E33" i="5"/>
  <c r="E32" i="5"/>
  <c r="E31" i="5" s="1"/>
  <c r="D32" i="5"/>
  <c r="E28" i="5"/>
  <c r="E27" i="5"/>
  <c r="D27" i="5"/>
  <c r="E26" i="5"/>
  <c r="D26" i="5"/>
  <c r="E25" i="5"/>
  <c r="D25" i="5"/>
  <c r="D24" i="5"/>
  <c r="E23" i="5"/>
  <c r="E22" i="5"/>
  <c r="D22" i="5"/>
  <c r="E21" i="5"/>
  <c r="E20" i="5"/>
  <c r="D20" i="5"/>
  <c r="F19" i="5"/>
  <c r="E19" i="5"/>
  <c r="E18" i="5"/>
  <c r="E17" i="5"/>
  <c r="D17" i="5"/>
  <c r="E16" i="5"/>
  <c r="D16" i="5"/>
  <c r="E15" i="5"/>
  <c r="D15" i="5"/>
  <c r="E14" i="5"/>
  <c r="D14" i="5"/>
  <c r="E13" i="5"/>
  <c r="D13" i="5"/>
  <c r="E12" i="5"/>
  <c r="D12" i="5"/>
  <c r="E11" i="5"/>
  <c r="D11" i="5"/>
  <c r="E10" i="5"/>
  <c r="D10" i="5"/>
  <c r="E9" i="5"/>
  <c r="D9" i="5"/>
  <c r="E8" i="5"/>
  <c r="D8" i="5"/>
  <c r="E7" i="5"/>
  <c r="D7" i="5"/>
  <c r="E6" i="5"/>
  <c r="D6" i="5"/>
  <c r="D18" i="5" s="1"/>
  <c r="E5" i="5"/>
  <c r="D5" i="5"/>
  <c r="G54" i="4"/>
  <c r="H54" i="4" s="1"/>
  <c r="E38" i="5" s="1"/>
  <c r="E37" i="5" s="1"/>
  <c r="F54" i="4"/>
  <c r="E54" i="4"/>
  <c r="D54" i="4"/>
  <c r="F53" i="4"/>
  <c r="E53" i="4"/>
  <c r="D53" i="4"/>
  <c r="F46" i="4"/>
  <c r="E46" i="4"/>
  <c r="D46" i="4"/>
  <c r="F39" i="4"/>
  <c r="E39" i="4"/>
  <c r="D39" i="4"/>
  <c r="F33" i="4"/>
  <c r="E33" i="4"/>
  <c r="D33" i="4"/>
  <c r="F28" i="4"/>
  <c r="E28" i="4"/>
  <c r="D28" i="4"/>
  <c r="F10" i="4"/>
  <c r="E10" i="4"/>
  <c r="F5" i="4"/>
  <c r="E5" i="4"/>
  <c r="G52" i="3"/>
  <c r="F52" i="3"/>
  <c r="G51" i="3"/>
  <c r="F51" i="3"/>
  <c r="F47" i="3"/>
  <c r="E47" i="3"/>
  <c r="F46" i="3"/>
  <c r="E46" i="3"/>
  <c r="G45" i="3"/>
  <c r="F45" i="3"/>
  <c r="E45" i="3"/>
  <c r="G44" i="3"/>
  <c r="G42" i="3"/>
  <c r="G40" i="3"/>
  <c r="G37" i="3"/>
  <c r="G35" i="3"/>
  <c r="G33" i="3"/>
  <c r="G31" i="3"/>
  <c r="G46" i="3" s="1"/>
  <c r="G30" i="3"/>
  <c r="G29" i="3"/>
  <c r="G28" i="3"/>
  <c r="G26" i="3"/>
  <c r="G24" i="3"/>
  <c r="G22" i="3"/>
  <c r="G19" i="3"/>
  <c r="G17" i="3"/>
  <c r="G15" i="3"/>
  <c r="G12" i="3"/>
  <c r="G10" i="3"/>
  <c r="G8" i="3"/>
  <c r="G5" i="3"/>
  <c r="F5" i="3"/>
  <c r="E5" i="3"/>
  <c r="D72" i="2"/>
  <c r="D70" i="2"/>
  <c r="C70" i="2"/>
  <c r="D69" i="2"/>
  <c r="D65" i="2" s="1"/>
  <c r="D74" i="2" s="1"/>
  <c r="C69" i="2"/>
  <c r="D68" i="2"/>
  <c r="C68" i="2"/>
  <c r="D67" i="2"/>
  <c r="C67" i="2"/>
  <c r="D66" i="2"/>
  <c r="C66" i="2"/>
  <c r="C65" i="2"/>
  <c r="E64" i="2"/>
  <c r="D64" i="2"/>
  <c r="D63" i="2"/>
  <c r="C63" i="2"/>
  <c r="D62" i="2"/>
  <c r="D61" i="2"/>
  <c r="D60" i="2"/>
  <c r="D59" i="2"/>
  <c r="D58" i="2"/>
  <c r="D57" i="2"/>
  <c r="D56" i="2"/>
  <c r="D55" i="2"/>
  <c r="D54" i="2"/>
  <c r="D53" i="2"/>
  <c r="C53" i="2"/>
  <c r="D52" i="2"/>
  <c r="D51" i="2"/>
  <c r="D50" i="2"/>
  <c r="D49" i="2"/>
  <c r="D48" i="2"/>
  <c r="D47" i="2"/>
  <c r="C47" i="2"/>
  <c r="D46" i="2"/>
  <c r="D45" i="2"/>
  <c r="D44" i="2"/>
  <c r="D43" i="2"/>
  <c r="D42" i="2"/>
  <c r="D41" i="2"/>
  <c r="D40" i="2"/>
  <c r="C40" i="2"/>
  <c r="D39" i="2"/>
  <c r="D38" i="2"/>
  <c r="D37" i="2"/>
  <c r="D36" i="2"/>
  <c r="D35" i="2"/>
  <c r="D34" i="2"/>
  <c r="D33" i="2"/>
  <c r="C33" i="2"/>
  <c r="D32" i="2"/>
  <c r="D31" i="2"/>
  <c r="D30" i="2"/>
  <c r="G29" i="2"/>
  <c r="D29" i="2"/>
  <c r="D28" i="2"/>
  <c r="C28" i="2"/>
  <c r="D27" i="2"/>
  <c r="D26" i="2"/>
  <c r="H25" i="2"/>
  <c r="G25" i="2"/>
  <c r="D25" i="2"/>
  <c r="H24" i="2"/>
  <c r="D24" i="2"/>
  <c r="H23" i="2"/>
  <c r="D23" i="2"/>
  <c r="H22" i="2"/>
  <c r="D22" i="2"/>
  <c r="H21" i="2"/>
  <c r="D21" i="2"/>
  <c r="H20" i="2"/>
  <c r="G20" i="2"/>
  <c r="D20" i="2"/>
  <c r="C20" i="2"/>
  <c r="H19" i="2"/>
  <c r="D19" i="2"/>
  <c r="H18" i="2"/>
  <c r="D18" i="2"/>
  <c r="H17" i="2"/>
  <c r="D17" i="2"/>
  <c r="H16" i="2"/>
  <c r="D16" i="2"/>
  <c r="H15" i="2"/>
  <c r="D15" i="2"/>
  <c r="D14" i="2"/>
  <c r="C14" i="2"/>
  <c r="H13" i="2"/>
  <c r="H29" i="2" s="1"/>
  <c r="G13" i="2"/>
  <c r="D13" i="2"/>
  <c r="H12" i="2"/>
  <c r="D12" i="2"/>
  <c r="H11" i="2"/>
  <c r="D11" i="2"/>
  <c r="H10" i="2"/>
  <c r="D10" i="2"/>
  <c r="H9" i="2"/>
  <c r="G9" i="2"/>
  <c r="D9" i="2"/>
  <c r="H8" i="2"/>
  <c r="D8" i="2"/>
  <c r="C8" i="2"/>
  <c r="H7" i="2"/>
  <c r="G6" i="2"/>
  <c r="H6" i="2" s="1"/>
  <c r="D6" i="2"/>
  <c r="C6" i="2"/>
  <c r="G47" i="3" l="1"/>
  <c r="E24" i="5" s="1"/>
  <c r="F108" i="10"/>
  <c r="F106" i="10"/>
  <c r="F107" i="10"/>
  <c r="F109" i="10"/>
  <c r="F105" i="10"/>
  <c r="F89" i="10"/>
  <c r="F88" i="10"/>
  <c r="F87" i="10"/>
  <c r="F90" i="10"/>
  <c r="F86" i="10"/>
  <c r="F95" i="10"/>
  <c r="F100" i="10"/>
  <c r="F114" i="10"/>
  <c r="C64" i="2"/>
  <c r="F93" i="10"/>
  <c r="F98" i="10"/>
  <c r="F102" i="10"/>
  <c r="F112" i="10"/>
  <c r="F116" i="10"/>
  <c r="F101" i="10"/>
  <c r="F115" i="10"/>
  <c r="D19" i="5" l="1"/>
  <c r="C72" i="2"/>
  <c r="D21" i="5" s="1"/>
  <c r="C74" i="2" l="1"/>
  <c r="D23" i="5"/>
  <c r="D28" i="5" s="1"/>
  <c r="D37" i="5" l="1"/>
  <c r="D33" i="5"/>
  <c r="D31" i="5"/>
  <c r="D35"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B4" authorId="0" shapeId="0" xr:uid="{00000000-0006-0000-0100-000001000000}">
      <text>
        <r>
          <rPr>
            <sz val="10"/>
            <color rgb="FF000000"/>
            <rFont val="Calibri"/>
            <scheme val="minor"/>
          </rPr>
          <t>Se não tiver os dados desagregados de cada despesa por atividade, informar o valor total da despesa na LINHA DE SUBTOTAL de cada grupo (linha cinza-clara). Para isso, é preciso desproteger a planilha a fim de digitar em cima da fórmula de soma.
Outra opção é informar os dados diretamente na PLANILHA 5 (Calculo_Custo e VBC), conforme as orientações nela indicadas.</t>
        </r>
      </text>
    </comment>
    <comment ref="F4" authorId="0" shapeId="0" xr:uid="{00000000-0006-0000-0100-000002000000}">
      <text>
        <r>
          <rPr>
            <sz val="10"/>
            <color rgb="FF000000"/>
            <rFont val="Calibri"/>
            <scheme val="minor"/>
          </rPr>
          <t xml:space="preserve">Estas informações podem ser obtidas dos balancetes analíticos contábeis das receitas ou de relatórios gerenciais do sistema de gestão do faturamento e da arrecadação das receitas do serviço.
</t>
        </r>
      </text>
    </comment>
    <comment ref="C6" authorId="0" shapeId="0" xr:uid="{00000000-0006-0000-0100-000003000000}">
      <text>
        <r>
          <rPr>
            <sz val="10"/>
            <color rgb="FF000000"/>
            <rFont val="Calibri"/>
            <scheme val="minor"/>
          </rPr>
          <t>Ano anterior ao de vigência da taxa ou tarifa.
Ano-base de cálculo dos custos e das taxas e tarifas.</t>
        </r>
      </text>
    </comment>
    <comment ref="D6" authorId="0" shapeId="0" xr:uid="{00000000-0006-0000-0100-000004000000}">
      <text>
        <r>
          <rPr>
            <sz val="10"/>
            <color rgb="FF000000"/>
            <rFont val="Calibri"/>
            <scheme val="minor"/>
          </rPr>
          <t>Ano de vigência das taxas ou tarifas.
Você pode estimar as despesas deste ano:
a) mantendo as fórmulas de reajuste automático em todas ou em parte das células desta coluna;
b) utilizando os valores do orçamento estimados para este ano; ou 
c) utilizando outros critérios baseados em dados gerenciais ou em dados históricos de anos anteriores.
Obs.: As células desta coluna estão habilitadas para inserir dados manualmente sem necessidade de desproteger toda a planilha.</t>
        </r>
      </text>
    </comment>
    <comment ref="H6" authorId="0" shapeId="0" xr:uid="{00000000-0006-0000-0100-000005000000}">
      <text>
        <r>
          <rPr>
            <sz val="10"/>
            <color rgb="FF000000"/>
            <rFont val="Calibri"/>
            <scheme val="minor"/>
          </rPr>
          <t>As receitas do ano atual podem ser estimadas pelas fórmulas constantes das células desta coluna, ou mediante outro critério mais apropriado (por exemplo, previsão orçamentária e histórico de anos anteriores).</t>
        </r>
      </text>
    </comment>
    <comment ref="B7" authorId="0" shapeId="0" xr:uid="{00000000-0006-0000-0100-000006000000}">
      <text>
        <r>
          <rPr>
            <sz val="10"/>
            <color rgb="FF000000"/>
            <rFont val="Calibri"/>
            <scheme val="minor"/>
          </rPr>
          <t xml:space="preserve">Remunerações pagas, contribuições previdenciárias patronais, vale-transporte, vale-alimentação, auxílio-educação etc.
</t>
        </r>
      </text>
    </comment>
    <comment ref="F7" authorId="0" shapeId="0" xr:uid="{00000000-0006-0000-0100-000007000000}">
      <text>
        <r>
          <rPr>
            <sz val="10"/>
            <color rgb="FF000000"/>
            <rFont val="Calibri"/>
            <scheme val="minor"/>
          </rPr>
          <t>Receitas correntes geralmente identificadas no orçamento e na contabilidade como "Receita tributária" (taxas) ou "Receita de serviços" (tarifas  
e preços públicos de serviços acessórios)</t>
        </r>
      </text>
    </comment>
    <comment ref="G7" authorId="0" shapeId="0" xr:uid="{00000000-0006-0000-0100-000008000000}">
      <text>
        <r>
          <rPr>
            <sz val="10"/>
            <color rgb="FF000000"/>
            <rFont val="Calibri"/>
            <scheme val="minor"/>
          </rPr>
          <t>Trata-se da receita principal do serviço. Não inclui receitas de serviços acessórios ou complementares e outras receitas, as quais serão informadas nos campos abaixo desta tabela.
Esta informação é importante para que se possa conhecer e estimar a inadimplência por atraso ou falta de pagamento e estimar a provisão de eventual perda de receita a ser considerada na composição do custo regulatório do serviço (Planilha 5).</t>
        </r>
      </text>
    </comment>
    <comment ref="G8" authorId="0" shapeId="0" xr:uid="{00000000-0006-0000-0100-000009000000}">
      <text>
        <r>
          <rPr>
            <sz val="10"/>
            <color rgb="FF000000"/>
            <rFont val="Calibri"/>
            <scheme val="minor"/>
          </rPr>
          <t xml:space="preserve">Considerar os valores de multas e outros encargos por inadimplência provisionados NO ANO no sistema contábil ou de gestão da receita.
Embora recomendado pelas normas de contabilidade pública e pelos tribunais de contas, a maioria dos municípios não contabilizam as provisões dessas receitas.
Neste caso, deve-se repetir os valores informados no item 4 desta tabela. </t>
        </r>
      </text>
    </comment>
    <comment ref="G10" authorId="0" shapeId="0" xr:uid="{00000000-0006-0000-0100-00000A000000}">
      <text>
        <r>
          <rPr>
            <sz val="10"/>
            <color rgb="FF000000"/>
            <rFont val="Calibri"/>
            <scheme val="minor"/>
          </rPr>
          <t>Considerar a arrecadação da receita principal de taxas ou tarifas  recebidas NO ANO, independente se foram faturadas no próprio ano (receita corrente) ou em anos anteriores (receita da dívida ativa).</t>
        </r>
      </text>
    </comment>
    <comment ref="G11" authorId="0" shapeId="0" xr:uid="{00000000-0006-0000-0100-00000B000000}">
      <text>
        <r>
          <rPr>
            <sz val="10"/>
            <color rgb="FF000000"/>
            <rFont val="Calibri"/>
            <scheme val="minor"/>
          </rPr>
          <t xml:space="preserve">Considerar as receitas arrecadadas NO ANO relativas a multas e encargos por atraso de pagamento das contas de taxas ou tarifas do próprio ano ou de anos anteriores.
</t>
        </r>
      </text>
    </comment>
    <comment ref="G12" authorId="0" shapeId="0" xr:uid="{00000000-0006-0000-0100-00000C000000}">
      <text>
        <r>
          <rPr>
            <sz val="10"/>
            <color rgb="FF000000"/>
            <rFont val="Calibri"/>
            <scheme val="minor"/>
          </rPr>
          <t>As isenções e os subsídios legais de taxas e tarifas são considerados renúncia de receitas, para fins orçamentários e contábeis, e seus valores devem ser normalmente apurados no sistema de gestão da receita e registrados na contabilidade.
Esse valor será considerado na composição do custo regulatório do serviço (Planilha 5) se as isenções e os subsídos forem custeados pelas receitas das taxas ou tarifas. Essa condição deve ser prevista na regulação.</t>
        </r>
      </text>
    </comment>
    <comment ref="G15" authorId="0" shapeId="0" xr:uid="{00000000-0006-0000-0100-00000D000000}">
      <text>
        <r>
          <rPr>
            <sz val="10"/>
            <color rgb="FF000000"/>
            <rFont val="Calibri"/>
            <scheme val="minor"/>
          </rPr>
          <t>Se o serviço de manejo de resíduos incluir essas atividades e elas forem cobradas, suas receitas devem ser informadas.
Essas receitas serão deduzidas do custo regulatório do serviço (Planilha 5) para efeito de apuração do Valor Básico de Cálculo (VBC) das taxas ou tarifas.</t>
        </r>
      </text>
    </comment>
    <comment ref="B21" authorId="0" shapeId="0" xr:uid="{00000000-0006-0000-0100-00000E000000}">
      <text>
        <r>
          <rPr>
            <sz val="10"/>
            <color rgb="FF000000"/>
            <rFont val="Calibri"/>
            <scheme val="minor"/>
          </rPr>
          <t xml:space="preserve">Inclui serviços terceirizados de vigilância e manutenção de instalações, veículos, máquinas e equipamentos.
</t>
        </r>
      </text>
    </comment>
    <comment ref="F21" authorId="0" shapeId="0" xr:uid="{00000000-0006-0000-0100-00000F000000}">
      <text>
        <r>
          <rPr>
            <sz val="10"/>
            <color rgb="FF000000"/>
            <rFont val="Calibri"/>
            <scheme val="minor"/>
          </rPr>
          <t>Se existirem, estas receitas vinculadas ao serviço devem ser informadas, pois serão deduzidas do custo regulatório do serviço (Planilha 5) para efeito de apuração do Valor Básico de Cálculo (VBC) das taxas ou tarifas.</t>
        </r>
      </text>
    </comment>
    <comment ref="G21" authorId="0" shapeId="0" xr:uid="{00000000-0006-0000-0100-000010000000}">
      <text>
        <r>
          <rPr>
            <sz val="10"/>
            <color rgb="FF000000"/>
            <rFont val="Calibri"/>
            <scheme val="minor"/>
          </rPr>
          <t xml:space="preserve">Esta receita será considerada somente no caso de prestação por autarquia ou empresa municipal. Não será considerada no caso de prestação por órgão da administração direta, pois não é possível destacar das demais receitas do Município. </t>
        </r>
      </text>
    </comment>
    <comment ref="B24" authorId="0" shapeId="0" xr:uid="{00000000-0006-0000-0100-000011000000}">
      <text>
        <r>
          <rPr>
            <sz val="10"/>
            <color rgb="FF000000"/>
            <rFont val="Calibri"/>
            <scheme val="minor"/>
          </rPr>
          <t xml:space="preserve">Inclui serviços terceirizados de vigilância e manutenção de instalações, veículos, máquinas e equipamentos.
</t>
        </r>
      </text>
    </comment>
    <comment ref="B25" authorId="0" shapeId="0" xr:uid="{00000000-0006-0000-0100-000012000000}">
      <text>
        <r>
          <rPr>
            <sz val="10"/>
            <color rgb="FF000000"/>
            <rFont val="Calibri"/>
            <scheme val="minor"/>
          </rPr>
          <t xml:space="preserve">Inclui serviços terceirizados de vigilância e manutenção de instalações, veículos, máquinas e equipamentos.
</t>
        </r>
      </text>
    </comment>
    <comment ref="B26" authorId="0" shapeId="0" xr:uid="{00000000-0006-0000-0100-000013000000}">
      <text>
        <r>
          <rPr>
            <sz val="10"/>
            <color rgb="FF000000"/>
            <rFont val="Calibri"/>
            <scheme val="minor"/>
          </rPr>
          <t xml:space="preserve">Inclui serviços terceirizados de vigilância e manutenção de instalações, veículos, máquinas e equipamentos.
</t>
        </r>
      </text>
    </comment>
    <comment ref="G26" authorId="0" shapeId="0" xr:uid="{00000000-0006-0000-0100-000014000000}">
      <text>
        <r>
          <rPr>
            <sz val="10"/>
            <color rgb="FF000000"/>
            <rFont val="Calibri"/>
            <scheme val="minor"/>
          </rPr>
          <t>Esta informação se aplica no caso de serviço prestado por autarquia ou empresa municipal.
Esses repasses devem ser considerados na apuração do custo regulatório do serviço (Planilha 5), para efeito de apuração do Valor Básico de Cálculo (VBC) das taxas ou tarifas se forem destinados ao custeio complementar do serviço na forma de subvenção regular prevista na regulação.</t>
        </r>
      </text>
    </comment>
    <comment ref="B27" authorId="0" shapeId="0" xr:uid="{00000000-0006-0000-0100-000015000000}">
      <text>
        <r>
          <rPr>
            <sz val="10"/>
            <color rgb="FF000000"/>
            <rFont val="Calibri"/>
            <scheme val="minor"/>
          </rPr>
          <t>Pagamento pela disposição de resíduos em unidade de transbordo ou central de tratamento/aterro de terceiros (consórcio, outro município, serviço privado).</t>
        </r>
      </text>
    </comment>
    <comment ref="G27" authorId="0" shapeId="0" xr:uid="{00000000-0006-0000-0100-000016000000}">
      <text>
        <r>
          <rPr>
            <sz val="10"/>
            <color rgb="FF000000"/>
            <rFont val="Calibri"/>
            <scheme val="minor"/>
          </rPr>
          <t>Informação de interesse apenas para análises da gestão financeira. Não tem aplicação direta.</t>
        </r>
      </text>
    </comment>
    <comment ref="G28" authorId="0" shapeId="0" xr:uid="{00000000-0006-0000-0100-000017000000}">
      <text>
        <r>
          <rPr>
            <sz val="10"/>
            <color rgb="FF000000"/>
            <rFont val="Calibri"/>
            <scheme val="minor"/>
          </rPr>
          <t>Estes repasses devem ser considerados na apuração do custo regulatório do serviço (Planilha 5), para efeito de apuração do Valor Básico de Cálculo (VBC) das taxas ou tarifas se forem destinados ao custeio do serviço. Não serão considerados se forem destinados exclusivamente a investimentos.</t>
        </r>
      </text>
    </comment>
    <comment ref="B64" authorId="0" shapeId="0" xr:uid="{00000000-0006-0000-0100-000018000000}">
      <text>
        <r>
          <rPr>
            <sz val="10"/>
            <color rgb="FF000000"/>
            <rFont val="Calibri"/>
            <scheme val="minor"/>
          </rPr>
          <t>Considerar somente se não houver despesas da ADMINISTRAÇÃO GERAL informadas nos itens anteriores.</t>
        </r>
      </text>
    </comment>
    <comment ref="E64" authorId="0" shapeId="0" xr:uid="{00000000-0006-0000-0100-000019000000}">
      <text>
        <r>
          <rPr>
            <sz val="10"/>
            <color rgb="FF000000"/>
            <rFont val="Calibri"/>
            <scheme val="minor"/>
          </rPr>
          <t>Este percentual deve ser informado na planilha "1 Identificação e Parâmetros", quando for o caso.
Trata-se do percentual do custo direto do serviço admitido pela regulação como despesas indiretas administrativas (atividades meio compartilhadas com outros serviços municipais).
Esse percentual é arbitrário e recomenda-se que seja de 15% no máximo.  
A Administração Municipal pode decidir pela NÃO INCLUSÃO dessa despesa no custo do serviço, base de cálculo da taxa ou tarifa. A lei que criar a taxa/tarifa ou seu regulamento devem estabelecer o limite percentual admitido.</t>
        </r>
      </text>
    </comment>
    <comment ref="C66" authorId="0" shapeId="0" xr:uid="{00000000-0006-0000-0100-00001A000000}">
      <text>
        <r>
          <rPr>
            <sz val="10"/>
            <color rgb="FF000000"/>
            <rFont val="Calibri"/>
            <scheme val="minor"/>
          </rPr>
          <t xml:space="preserve">Se houver informações contábeis para preencher a tabela de Ativos Imobilizados na Planilha "3 Dados Complementares", estes dados podem ser importados daquela tabela conforme as fórmulas destas células. Senão usar a planilha 8 para estimar os valores dos ativos existentes e as depreciações. </t>
        </r>
      </text>
    </comment>
    <comment ref="D66" authorId="0" shapeId="0" xr:uid="{00000000-0006-0000-0100-00001B000000}">
      <text>
        <r>
          <rPr>
            <sz val="10"/>
            <color rgb="FF000000"/>
            <rFont val="Calibri"/>
            <scheme val="minor"/>
          </rPr>
          <t xml:space="preserve">Se houver informações contábeis para preencher a tabela de Ativos Imobilizados na Planilha "3 Dados Complementares", estes dados podem ser importados daquela tabela conforme as fórmulas destas células. Senão usar a planilha 8 para estimar os valores dos ativos existentes e as depreciações. </t>
        </r>
      </text>
    </comment>
    <comment ref="C72" authorId="0" shapeId="0" xr:uid="{00000000-0006-0000-0100-00001C000000}">
      <text>
        <r>
          <rPr>
            <sz val="10"/>
            <color rgb="FF000000"/>
            <rFont val="Calibri"/>
            <scheme val="minor"/>
          </rPr>
          <t>Cálculo equivalente a 1% sobre o Custo Contábil Total. 
Se houver valor real contábil, inserir manualmente.</t>
        </r>
      </text>
    </comment>
    <comment ref="B73" authorId="0" shapeId="0" xr:uid="{00000000-0006-0000-0100-00001D000000}">
      <text>
        <r>
          <rPr>
            <sz val="10"/>
            <color rgb="FF000000"/>
            <rFont val="Calibri"/>
            <scheme val="minor"/>
          </rPr>
          <t>Esta despesa só ocorrerá se houver delegação da regulação do serviço para entidade reguladora de outro município ou estado ou para Consórcio Público.
Neste caso, o valor será definido no documento de delegação.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H2" authorId="0" shapeId="0" xr:uid="{00000000-0006-0000-0200-000001000000}">
      <text>
        <r>
          <rPr>
            <sz val="10"/>
            <color rgb="FF000000"/>
            <rFont val="Calibri"/>
            <scheme val="minor"/>
          </rPr>
          <t xml:space="preserve">As taxas efetivas devem ser definidas e revistas periodicamente conforme a expectativa de vida útil operacional e econômica dos ativos, inclusive terrenos (se não houver hipótese de alienação no longo prazo).
</t>
        </r>
      </text>
    </comment>
    <comment ref="B3" authorId="0" shapeId="0" xr:uid="{00000000-0006-0000-0200-000002000000}">
      <text>
        <r>
          <rPr>
            <sz val="10"/>
            <color rgb="FF000000"/>
            <rFont val="Calibri"/>
            <scheme val="minor"/>
          </rPr>
          <t xml:space="preserve">Para obter estes dados, é necessário que o Município faça a contabilidade patrimonial de seus ativos imobilizados, conforme as normas de contabilidade do setor público, ou disponha de algum tipo de controle gerencial desses ativos.
A tabela do item I da Planilha 8 desta ferramenta pode auxiliar no levantamento e posterior gerenciamento dessas informações.
O uso de informações estimadas sem qualquer base contábil ou gerencial para cálculo de taxas e tarifas pode ser motivo de questionamento judicial.
</t>
        </r>
      </text>
    </comment>
    <comment ref="F5" authorId="0" shapeId="0" xr:uid="{00000000-0006-0000-0200-000003000000}">
      <text>
        <r>
          <rPr>
            <sz val="10"/>
            <color rgb="FF000000"/>
            <rFont val="Calibri"/>
            <scheme val="minor"/>
          </rPr>
          <t>Os valores a ser inseridos nesta coluna e na coluna de "saldo anterior" desta tabela correspondem aos saldos acumulados das contas contábeis do ativo imobilizado. 
Se não houver os dados contábeis do ativo imobilizado, pode-se utilizar a tabela auxiliar da Planilha 8 desta ferramenta para levantar ou estimar os valores dos ativos e das depreciações a ser inseridos nesta tabela.</t>
        </r>
      </text>
    </comment>
    <comment ref="G5" authorId="0" shapeId="0" xr:uid="{00000000-0006-0000-0200-000004000000}">
      <text>
        <r>
          <rPr>
            <sz val="10"/>
            <color rgb="FF000000"/>
            <rFont val="Calibri"/>
            <scheme val="minor"/>
          </rPr>
          <t>Os valores de aquisição/construção acumulados estimados para o ano atual correspondem aos saldos do ano anterior (ano-base) mais as previsões de gastos com novos investimentos no ano atual, conforme a previsão orçamentária ou o plano executivo da gestão do serviço.  
Os valores das depreciações acumuladas para este ano serão estimados automaticamente pela fórmula das respectivas células.</t>
        </r>
      </text>
    </comment>
    <comment ref="E8" authorId="0" shapeId="0" xr:uid="{00000000-0006-0000-0200-000005000000}">
      <text>
        <r>
          <rPr>
            <sz val="10"/>
            <color rgb="FF000000"/>
            <rFont val="Calibri"/>
            <scheme val="minor"/>
          </rPr>
          <t>O valor da depreciação deve ser inserido em valor negativo, ou seja, com sinal de subtração (-).</t>
        </r>
      </text>
    </comment>
    <comment ref="H31" authorId="0" shapeId="0" xr:uid="{00000000-0006-0000-0200-000006000000}">
      <text>
        <r>
          <rPr>
            <sz val="10"/>
            <color rgb="FF000000"/>
            <rFont val="Calibri"/>
            <scheme val="minor"/>
          </rPr>
          <t xml:space="preserve">Esta taxa deve ser definida com base na estimativa de tempo para esgotamento da capacidade útil de aterro sanitário, conforme as características geográficas e a tecnologia adotada.
</t>
        </r>
      </text>
    </comment>
    <comment ref="H33" authorId="0" shapeId="0" xr:uid="{00000000-0006-0000-0200-000007000000}">
      <text>
        <r>
          <rPr>
            <sz val="10"/>
            <color rgb="FF000000"/>
            <rFont val="Calibri"/>
            <scheme val="minor"/>
          </rPr>
          <t xml:space="preserve">Esta taxa se aplica à solução tecnológica de aterramento de resíduos em células implantadas sequencialmente.
Neste caso, a taxa de exaustão é definida em função da vida útil de cada célula.
Isso permite distribuir as despesas de exaustão de modo mais uniforme no tempo de vida do conjunto do aterro.  
</t>
        </r>
      </text>
    </comment>
    <comment ref="B56" authorId="0" shapeId="0" xr:uid="{00000000-0006-0000-0200-000008000000}">
      <text>
        <r>
          <rPr>
            <sz val="10"/>
            <color rgb="FF000000"/>
            <rFont val="Calibri"/>
            <scheme val="minor"/>
          </rPr>
          <t xml:space="preserve">RDO, RCC, volumosos e outros entregues diretamente, pelos geradores ou por sua conta
</t>
        </r>
      </text>
    </comment>
    <comment ref="B57" authorId="0" shapeId="0" xr:uid="{00000000-0006-0000-0200-000009000000}">
      <text>
        <r>
          <rPr>
            <sz val="10"/>
            <color rgb="FF000000"/>
            <rFont val="Calibri"/>
            <scheme val="minor"/>
          </rPr>
          <t>Resíduos recuperáveis (RDO, RCC, volumosos, orgânicos etc.) entregues diretamente pelos geradores ou por sua conta.</t>
        </r>
      </text>
    </comment>
    <comment ref="B58" authorId="0" shapeId="0" xr:uid="{00000000-0006-0000-0200-00000A000000}">
      <text>
        <r>
          <rPr>
            <sz val="10"/>
            <color rgb="FF000000"/>
            <rFont val="Calibri"/>
            <scheme val="minor"/>
          </rPr>
          <t>Massa de materiais recuperados por reciclagem, compostagem ou manufatura em unidades de triagem, de compostagem ou de processamento de RCC, mais massa consumida por incineração.</t>
        </r>
      </text>
    </comment>
    <comment ref="B59" authorId="0" shapeId="0" xr:uid="{00000000-0006-0000-0200-00000B000000}">
      <text>
        <r>
          <rPr>
            <sz val="10"/>
            <color rgb="FF000000"/>
            <rFont val="Calibri"/>
            <scheme val="minor"/>
          </rPr>
          <t xml:space="preserve">Todas as origens
</t>
        </r>
      </text>
    </comment>
    <comment ref="B60" authorId="0" shapeId="0" xr:uid="{00000000-0006-0000-0200-00000C000000}">
      <text>
        <r>
          <rPr>
            <sz val="10"/>
            <color rgb="FF000000"/>
            <rFont val="Calibri"/>
            <scheme val="minor"/>
          </rPr>
          <t xml:space="preserve">Resíduos destinados a aterros de terceiros pelo prestador público, diretamente ou por seu terceirizado.
</t>
        </r>
      </text>
    </comment>
    <comment ref="B61" authorId="0" shapeId="0" xr:uid="{00000000-0006-0000-0200-00000D000000}">
      <text>
        <r>
          <rPr>
            <sz val="10"/>
            <color rgb="FF000000"/>
            <rFont val="Calibri"/>
            <scheme val="minor"/>
          </rPr>
          <t>Total de resíduos recebidos nas unidades de aterro, de todas as origens.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
  </authors>
  <commentList>
    <comment ref="F20" authorId="0" shapeId="0" xr:uid="{00000000-0006-0000-0300-000001000000}">
      <text>
        <r>
          <rPr>
            <sz val="10"/>
            <color rgb="FF000000"/>
            <rFont val="Calibri"/>
            <scheme val="minor"/>
          </rPr>
          <t>Considerar o mês de dezembro ou o último mês com dados disponíveis do ano anterior.</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
  </authors>
  <commentList>
    <comment ref="B3" authorId="0" shapeId="0" xr:uid="{00000000-0006-0000-0400-000001000000}">
      <text>
        <r>
          <rPr>
            <sz val="10"/>
            <color rgb="FF000000"/>
            <rFont val="Calibri"/>
            <scheme val="minor"/>
          </rPr>
          <t>Quando não se dispuser de informações desagregadas por tipo de despesa ou por centros de custos, o gestor pode optar pela aplicação simplificada da ferramenta. Neste caso, o analista deve marcar esta opção na Planilha 1, item 11, seguindo as orientações e os links indicados, para utilizar diretamente a Planilha 5.2.</t>
        </r>
      </text>
    </comment>
    <comment ref="C8" authorId="0" shapeId="0" xr:uid="{00000000-0006-0000-0400-000002000000}">
      <text>
        <r>
          <rPr>
            <sz val="10"/>
            <color rgb="FF000000"/>
            <rFont val="Calibri"/>
            <scheme val="minor"/>
          </rPr>
          <t xml:space="preserve">Serviços contratados com terceiros para coleta convencional e seletiva, operação de unidade de transbordo, operação de central de tratamento ou aterro e pagamento pela disposição de RSU em aterro de terceiros, tais como aterro de consórcio, aterro de outro município e aterro privado. 
</t>
        </r>
      </text>
    </comment>
    <comment ref="F19" authorId="0" shapeId="0" xr:uid="{00000000-0006-0000-0400-000003000000}">
      <text>
        <r>
          <rPr>
            <sz val="10"/>
            <color rgb="FF000000"/>
            <rFont val="Calibri"/>
            <scheme val="minor"/>
          </rPr>
          <t>Este percentual deve ser informado na planilha "1 Identificação e Parâmetros", quando for o caso.
Trata-se do percentual do custo direto do serviço admitido pela regulação como despesas indiretas administrativas (atividades meio compartilhadas com todos os serviços municipais).
Este percentual é arbitrário e recomenda-se que seja de 15% no máximo.  
A Administração Municipal pode decidir pela NÃO INCLUSÃO desta despesa no custo do serviço, base de cálculo da taxa ou tarifa. A lei que criar a taxa/tarifa ou seu regulamento devem estabelecer o limite percentual admitido.</t>
        </r>
      </text>
    </comment>
    <comment ref="D25" authorId="0" shapeId="0" xr:uid="{00000000-0006-0000-0400-000004000000}">
      <text>
        <r>
          <rPr>
            <sz val="10"/>
            <color rgb="FF000000"/>
            <rFont val="Calibri"/>
            <scheme val="minor"/>
          </rPr>
          <t>Permite inserir valores de acréscimos regulatórios não especificados  na Planilha 2 de dados financeiros-contábeis, tais como restos a pagar de despesas de custeio deste serviço do ano anterior, sem cobertura de caixa; perdas de receitas por inadimplência ou por anistia, subsídio tributário/tarifário de isenções e outros benefícios sociais, outros custos admitidos pela regulação.</t>
        </r>
      </text>
    </comment>
    <comment ref="D26" authorId="0" shapeId="0" xr:uid="{00000000-0006-0000-0400-000005000000}">
      <text>
        <r>
          <rPr>
            <sz val="10"/>
            <color rgb="FF000000"/>
            <rFont val="Calibri"/>
            <scheme val="minor"/>
          </rPr>
          <t xml:space="preserve">Permite inserir outras deduções regulatórias não especificadas na planilha "2 DadosFinanServRSU" relacionadas a este serviço, tais como subvenção orçamentária, multas ou encargos contratuais pagos a terceiros; despesa com publicidade não institucional; e outros gastos ineficientes previstos pela regulação.  </t>
        </r>
      </text>
    </comment>
    <comment ref="C32" authorId="0" shapeId="0" xr:uid="{00000000-0006-0000-0400-000006000000}">
      <text>
        <r>
          <rPr>
            <sz val="10"/>
            <color rgb="FF000000"/>
            <rFont val="Calibri"/>
            <scheme val="minor"/>
          </rPr>
          <t>A regulação deve definir se a quantidade de resíduos coletados a ser considerada inclui somente RDO ou também RPU. 
Obs.: Esta definição não altera o resultado da aplicação da metodologia de cálculo da taxa ou tarifa individual proposta nas Tabelas 1 e 2 da Planilha 6.</t>
        </r>
      </text>
    </comment>
    <comment ref="B35" authorId="0" shapeId="0" xr:uid="{00000000-0006-0000-0400-000007000000}">
      <text>
        <r>
          <rPr>
            <sz val="10"/>
            <color rgb="FF000000"/>
            <rFont val="Calibri"/>
            <scheme val="minor"/>
          </rPr>
          <t xml:space="preserve">Esta opção considera o consumo de água como fator de cálculo. Pode ser adotada se o serviço de abastecimento de água estiver universalizado na área de cobertura do serviço de coleta de resíduos domiciliares. 
A cobrança pode ter base mensal (opção 3) ou anual (opção 2).
</t>
        </r>
      </text>
    </comment>
    <comment ref="B37" authorId="0" shapeId="0" xr:uid="{00000000-0006-0000-0400-000008000000}">
      <text>
        <r>
          <rPr>
            <sz val="10"/>
            <color rgb="FF000000"/>
            <rFont val="Calibri"/>
            <scheme val="minor"/>
          </rPr>
          <t xml:space="preserve">Cobrança com base no consumo de água, similar à estrutura tarifária de água e esgoto. Opção mais indicada para prestação integrada dos serviços e se o serviço de abastecimento de água estiver universalizado na área de cobertura do serviço de coleta de resíduos domiciliares. 
</t>
        </r>
      </text>
    </comment>
    <comment ref="C38" authorId="0" shapeId="0" xr:uid="{00000000-0006-0000-0400-000009000000}">
      <text>
        <r>
          <rPr>
            <sz val="10"/>
            <color rgb="FF000000"/>
            <rFont val="Calibri"/>
            <scheme val="minor"/>
          </rPr>
          <t xml:space="preserve">Informação do prestador do serviço de abastecimento de água.
A definição sobre o volume a ser considerado — consumido ou faturado — depende da estrutura tarifária adotada pelo serviço de abastecimento de água e da estrutura referencial de cálculo da taxa ou tarifa (TMRS) escolhida (Tabelas 3 e 4 da Planilha 6).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
  </authors>
  <commentList>
    <comment ref="B3" authorId="0" shapeId="0" xr:uid="{00000000-0006-0000-0500-000001000000}">
      <text>
        <r>
          <rPr>
            <sz val="10"/>
            <color rgb="FF000000"/>
            <rFont val="Calibri"/>
            <scheme val="minor"/>
          </rPr>
          <t xml:space="preserve">Quando não se dispuser de informações desagregadas por tipo de despesa ou por centros de custos, o gestor pode optar pela aplicação simplificada da ferramenta. Neste caso, as informações agregadas das despesas podem ser inseridas diretamente nesta tabela, seguindo as orientações e os comentários desta, com apoio das tabelas da Planilha 8.
</t>
        </r>
      </text>
    </comment>
    <comment ref="C8" authorId="0" shapeId="0" xr:uid="{00000000-0006-0000-0500-000002000000}">
      <text>
        <r>
          <rPr>
            <sz val="10"/>
            <color rgb="FF000000"/>
            <rFont val="Calibri"/>
            <scheme val="minor"/>
          </rPr>
          <t>Serviços contratados com terceiros para coleta convencional e seletiva, operação de unidade de transbordo, operação de central de tratamento ou aterro e pagamento pela disposição de RSU em aterro de terceiros, tais como aterro de consórcio, aterro de outro município e aterro privado.</t>
        </r>
      </text>
    </comment>
    <comment ref="D20" authorId="0" shapeId="0" xr:uid="{00000000-0006-0000-0500-000003000000}">
      <text>
        <r>
          <rPr>
            <sz val="10"/>
            <color rgb="FF000000"/>
            <rFont val="Calibri"/>
            <scheme val="minor"/>
          </rPr>
          <t xml:space="preserve">Se não houver informação do sistema contábil, utilizar a Tabela 1 da Planilha 8 para levantar as informações sobre os ativos imobilizados existentes e para estimar as despesas de depreciação.
Observar o parâmetro de cálculo pevisto na Planilha 1, item 5, célula K10   
</t>
        </r>
      </text>
    </comment>
    <comment ref="D22" authorId="0" shapeId="0" xr:uid="{00000000-0006-0000-0500-000004000000}">
      <text>
        <r>
          <rPr>
            <sz val="10"/>
            <color rgb="FF000000"/>
            <rFont val="Calibri"/>
            <scheme val="minor"/>
          </rPr>
          <t xml:space="preserve">Informar as despesas com juros e outros encargos de empréstimos pagas ou devidas no ano.
</t>
        </r>
      </text>
    </comment>
    <comment ref="D24" authorId="0" shapeId="0" xr:uid="{00000000-0006-0000-0500-000005000000}">
      <text>
        <r>
          <rPr>
            <sz val="10"/>
            <color rgb="FF000000"/>
            <rFont val="Calibri"/>
            <scheme val="minor"/>
          </rPr>
          <t xml:space="preserve">Se não tiver informação do sistema contábil, utilizar a Tabela 1 da Planilha 8 para levantar as informações sobre os ativos imobilizados existentes — valor de aquisição acumulado menos valor da depreciação acumulada — e para estimar a remuneração dos investimentos/ativos em operação.
Atenção:
1 - Observar o parâmetro de cálculo pevisto na Planilha 1, item 10, célula K15.  
2 - Subtrair o valor das despesas com juros e encargos de empréstimos informadas na linha 22.
</t>
        </r>
      </text>
    </comment>
    <comment ref="D25" authorId="0" shapeId="0" xr:uid="{00000000-0006-0000-0500-000006000000}">
      <text>
        <r>
          <rPr>
            <sz val="10"/>
            <color rgb="FF000000"/>
            <rFont val="Calibri"/>
            <scheme val="minor"/>
          </rPr>
          <t>Inserir valores de acréscimos regulatórios relativos a perdas de receitas por inadimplência ou por anistia, isenções e descontos legais, e outros custos admitidos pela regulação.</t>
        </r>
      </text>
    </comment>
    <comment ref="D26" authorId="0" shapeId="0" xr:uid="{00000000-0006-0000-0500-000007000000}">
      <text>
        <r>
          <rPr>
            <sz val="10"/>
            <color rgb="FF000000"/>
            <rFont val="Calibri"/>
            <scheme val="minor"/>
          </rPr>
          <t>Inserir valores de deduções regulatórias relativas a receitas de serviços acessórios, receitas de multas e encargos por inadimplência e outras deduções previstas pela regulação.</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
  </authors>
  <commentList>
    <comment ref="H4" authorId="0" shapeId="0" xr:uid="{00000000-0006-0000-0900-000001000000}">
      <text>
        <r>
          <rPr>
            <sz val="10"/>
            <color rgb="FF000000"/>
            <rFont val="Calibri"/>
            <scheme val="minor"/>
          </rPr>
          <t xml:space="preserve">Adotando Opção 1 de cálculo do VBC na Planilha 5, o cálculo do VBC é:
VBC = Custo R$/ton x (Qte Resíduos/Qte Domicílios) 
</t>
        </r>
      </text>
    </comment>
    <comment ref="G25" authorId="0" shapeId="0" xr:uid="{00000000-0006-0000-0900-000002000000}">
      <text>
        <r>
          <rPr>
            <sz val="10"/>
            <color rgb="FF000000"/>
            <rFont val="Calibri"/>
            <scheme val="minor"/>
          </rPr>
          <t xml:space="preserve">Adotando Opção 1 de cálculo do VBC na Planilha 5, o cálculo do VBC é:
VBC = Custo R$/ton x (Qte Resíduos/Qte Domicílios)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
  </authors>
  <commentList>
    <comment ref="D3" authorId="0" shapeId="0" xr:uid="{00000000-0006-0000-0B00-000001000000}">
      <text>
        <r>
          <rPr>
            <sz val="10"/>
            <color rgb="FF000000"/>
            <rFont val="Calibri"/>
            <scheme val="minor"/>
          </rPr>
          <t>Inclui bens destinados às atividades de coleta convencional e seletiva de resíduos domiciliares e outros resíduos urbanos.
Não incluir veículos, equipamentos e instalações destinadas exclusivamente à coleta e ao tratamento de Resíduos de Serviços de Saúde (RSS) ou de Resíduos da Construção Civil (RCC).</t>
        </r>
      </text>
    </comment>
    <comment ref="F3" authorId="0" shapeId="0" xr:uid="{00000000-0006-0000-0B00-000002000000}">
      <text>
        <r>
          <rPr>
            <sz val="10"/>
            <color rgb="FF000000"/>
            <rFont val="Calibri"/>
            <scheme val="minor"/>
          </rPr>
          <t>Considerar edificações, instalações e equipamentos exclusivos para essas atividades, quando a unidade estiver situada na área do aterro ou da unidade de transbordo. 
Não considerar a parcela do terreno neste caso.</t>
        </r>
      </text>
    </comment>
    <comment ref="H3" authorId="0" shapeId="0" xr:uid="{00000000-0006-0000-0B00-000003000000}">
      <text>
        <r>
          <rPr>
            <sz val="10"/>
            <color rgb="FF000000"/>
            <rFont val="Calibri"/>
            <scheme val="minor"/>
          </rPr>
          <t xml:space="preserve">Considerar os ecopontos se destinados ao recebimento e/ou triagem de materiais e de resíduos domiciliares recicláveis e/ou destinados para transbordo para o aterro sanitário.
</t>
        </r>
      </text>
    </comment>
    <comment ref="J3" authorId="0" shapeId="0" xr:uid="{00000000-0006-0000-0B00-000004000000}">
      <text>
        <r>
          <rPr>
            <sz val="10"/>
            <color rgb="FF000000"/>
            <rFont val="Calibri"/>
            <scheme val="minor"/>
          </rPr>
          <t>Unidade de destinação/disposição final de resísuos domiciliares e urbanos.</t>
        </r>
      </text>
    </comment>
    <comment ref="L3" authorId="0" shapeId="0" xr:uid="{00000000-0006-0000-0B00-000005000000}">
      <text>
        <r>
          <rPr>
            <sz val="10"/>
            <color rgb="FF000000"/>
            <rFont val="Calibri"/>
            <scheme val="minor"/>
          </rPr>
          <t xml:space="preserve">Considerar somente os bens de uso exclusivo ou predominante em atividades do serviço de manejo de resíduos sólidos urbanos. </t>
        </r>
      </text>
    </comment>
    <comment ref="C4" authorId="0" shapeId="0" xr:uid="{00000000-0006-0000-0B00-000006000000}">
      <text>
        <r>
          <rPr>
            <sz val="10"/>
            <color rgb="FF000000"/>
            <rFont val="Calibri"/>
            <scheme val="minor"/>
          </rPr>
          <t xml:space="preserve">Considerar o percentual ou valor proporcional à vida útil esperada dos bens sempre que for possível estimar.
</t>
        </r>
      </text>
    </comment>
    <comment ref="D4" authorId="0" shapeId="0" xr:uid="{00000000-0006-0000-0B00-000007000000}">
      <text>
        <r>
          <rPr>
            <sz val="10"/>
            <color rgb="FF000000"/>
            <rFont val="Calibri"/>
            <scheme val="minor"/>
          </rPr>
          <t>Informar o mês de aquisição ou de término da construção e/ou de início de operação, conforme o tipo do bem.
Para obras de edificações ou de implantação de aterro, informar o mês em que foi entregue para início de utilização.
No caso de terrenos, considerar o mês de entrega ou inicío da posse efetiva.
Se houver aquisição/construção de muitos bens da mesma espécie em anos/meses diferentes, inserir mais linhas para cada tipo de bem.</t>
        </r>
      </text>
    </comment>
    <comment ref="E4" authorId="0" shapeId="0" xr:uid="{00000000-0006-0000-0B00-000008000000}">
      <text>
        <r>
          <rPr>
            <sz val="10"/>
            <color rgb="FF000000"/>
            <rFont val="Calibri"/>
            <scheme val="minor"/>
          </rPr>
          <t>Informar o valor original e o mês e ano de aquisição ou de entrega da construção registrados na contabilidade e/ou no controle do patrimônio.
Para obras, considerar o custo final de construção e/ou implantação, inclusive despesas preliminares de estudos e projetos.
No caso de bens imóveis muito antigos ou sem registro contábil adequado, considerar o valor de reavaliação a preço de mercado ou de reposição atual e vida útil restante estimada.
Observar que as informações sobre bens móveis (veículos, máquinas, mobiliário etc.) normalmente estão registradas no Controle do Patrimônio (inventário). 
No caso de construção/implantação com pessoal e equipamentos próprios e com materiais adquiridos ou do almoxarifado geral da Prefeitura, o responsável pela execução deve apropriar todos os gastos realizados durante a execução (pessoal, materiais e equipamentos).
No caso de bens, especialmente veículos de coleta, utilizados parcialmente na prestação do serviço, considerar os valores proporcionais à média de tempo (diário, semanal ou mensal) de utilização no serviço.</t>
        </r>
      </text>
    </comment>
    <comment ref="F4" authorId="0" shapeId="0" xr:uid="{00000000-0006-0000-0B00-000009000000}">
      <text>
        <r>
          <rPr>
            <sz val="10"/>
            <color rgb="FF000000"/>
            <rFont val="Calibri"/>
            <scheme val="minor"/>
          </rPr>
          <t>Informar o mês de aquisição ou de término da construção e/ou de início de operação, conforme o tipo do bem.
Para obras de edificações ou de implantação de aterro, informar o mês em que foi entregue para início de utilização.
No caso de terrenos, considerar o mês de entrega ou inicío da posse efetiva.
Se houver aquisição/construção de muitos bens da mesma espécie em anos/meses diferentes,inserir mais linhas para cada tipo de bem.</t>
        </r>
      </text>
    </comment>
    <comment ref="H4" authorId="0" shapeId="0" xr:uid="{00000000-0006-0000-0B00-00000A000000}">
      <text>
        <r>
          <rPr>
            <sz val="10"/>
            <color rgb="FF000000"/>
            <rFont val="Calibri"/>
            <scheme val="minor"/>
          </rPr>
          <t>Informar o mês de aquisição ou de término da construção e/ou de início de operação, conforme o tipo do bem.
Para obras de edificações ou de implantação de aterro, informar o mês em que foi entregue para início de utilização.
No caso de terrenos, considerar o mês de entrega ou inicío da posse efetiva.
Se houver aquisição/construção de muitos bens da mesma espécie em anos/meses diferentes, inserir mais linhas para cada tipo de bem.</t>
        </r>
      </text>
    </comment>
    <comment ref="J4" authorId="0" shapeId="0" xr:uid="{00000000-0006-0000-0B00-00000B000000}">
      <text>
        <r>
          <rPr>
            <sz val="10"/>
            <color rgb="FF000000"/>
            <rFont val="Calibri"/>
            <scheme val="minor"/>
          </rPr>
          <t>Informar o mês de aquisição ou de término da construção e/ou de início de operação, conforme o tipo do bem.
Para obras de edificações ou de implantação de aterro, informar o mês em que foi entregue para início de utilização.
No caso de terrenos, considerar o mês de entrega ou inicío da posse efetiva.
Se houver aquisição/construção de muitos bens da mesma espécie em anos/meses diferentes, inserir mais linhas para cada tipo de bem.</t>
        </r>
      </text>
    </comment>
    <comment ref="L4" authorId="0" shapeId="0" xr:uid="{00000000-0006-0000-0B00-00000C000000}">
      <text>
        <r>
          <rPr>
            <sz val="10"/>
            <color rgb="FF000000"/>
            <rFont val="Calibri"/>
            <scheme val="minor"/>
          </rPr>
          <t>Informar o mês de aquisição ou de término da construção e/ou de início de operação, conforme o tipo do bem.
Para obras de edificações ou de implantação de aterro, informar o mês em que foi entregue para início de utilização.
No caso de terrenos, considerar o mês de entrega ou inicío da posse efetiva.
Se houver aquisição/construção de muitos bens da mesma espécie em anos/meses diferentes, inserir mais linhas para cada tipo de bem.</t>
        </r>
      </text>
    </comment>
    <comment ref="B5" authorId="0" shapeId="0" xr:uid="{00000000-0006-0000-0B00-00000D000000}">
      <text>
        <r>
          <rPr>
            <sz val="10"/>
            <color rgb="FF000000"/>
            <rFont val="Calibri"/>
            <scheme val="minor"/>
          </rPr>
          <t xml:space="preserve">Terrenos com edificações ou atividades de natureza permanente, inclusive localizadas dentro da área do aterro sanitário (escritórios, pátio de operação, unidades de triagem, compostagem, transbordo, ecopontos etc.)
</t>
        </r>
      </text>
    </comment>
    <comment ref="B7" authorId="0" shapeId="0" xr:uid="{00000000-0006-0000-0B00-00000E000000}">
      <text>
        <r>
          <rPr>
            <sz val="10"/>
            <color rgb="FF000000"/>
            <rFont val="Calibri"/>
            <scheme val="minor"/>
          </rPr>
          <t xml:space="preserve">Considerar o valor da parcela do terreno destinada ao aterramento de resíduos e a infraestruturas e instalações que serão desativadas ou encerradas com o aterro (área que não poderá ser vendida ou utilizada para qualquer outra atividade do serviço). 
</t>
        </r>
      </text>
    </comment>
    <comment ref="C7" authorId="0" shapeId="0" xr:uid="{00000000-0006-0000-0B00-00000F000000}">
      <text>
        <r>
          <rPr>
            <sz val="10"/>
            <color rgb="FF000000"/>
            <rFont val="Calibri"/>
            <scheme val="minor"/>
          </rPr>
          <t>Considerar a taxa percentual correspondente a toda a vida útil do terreno destinado ao aterramento de resíduos, inclusive expansão do projeto original.
Por exemplo: 4% para 25 anos, 2,5% para 40 anos e assim por diante</t>
        </r>
      </text>
    </comment>
    <comment ref="B9" authorId="0" shapeId="0" xr:uid="{00000000-0006-0000-0B00-000010000000}">
      <text>
        <r>
          <rPr>
            <sz val="10"/>
            <color rgb="FF000000"/>
            <rFont val="Calibri"/>
            <scheme val="minor"/>
          </rPr>
          <t xml:space="preserve">Portaria, escritório, vestiário, refeitório, galpão de garagem ou estoque de materiais, unidade de tratamento de chorume, cercamento, iluminação etc.
</t>
        </r>
      </text>
    </comment>
    <comment ref="C9" authorId="0" shapeId="0" xr:uid="{00000000-0006-0000-0B00-000011000000}">
      <text>
        <r>
          <rPr>
            <sz val="10"/>
            <color rgb="FF000000"/>
            <rFont val="Calibri"/>
            <scheme val="minor"/>
          </rPr>
          <t>Considerar a taxa percentual correspondente à vida útil de toda a unidade do aterro sanitário.
Por exemplo: 4% para 25 anos, 2,5% para 40 anos e assim por diante</t>
        </r>
      </text>
    </comment>
    <comment ref="C12" authorId="0" shapeId="0" xr:uid="{00000000-0006-0000-0B00-000012000000}">
      <text>
        <r>
          <rPr>
            <sz val="10"/>
            <color rgb="FF000000"/>
            <rFont val="Calibri"/>
            <scheme val="minor"/>
          </rPr>
          <t xml:space="preserve">Para aterro em células implantadas sequencialemente, pode-se adotar taxa específica para cada nova célula, conforme sua vida útil, apropriando-se dos respectivos custos de construção separadamente. Isso permite distribuir as despesas de depreciação/exaustão de modo mais uniforme no tempo.
</t>
        </r>
      </text>
    </comment>
    <comment ref="B16" authorId="0" shapeId="0" xr:uid="{00000000-0006-0000-0B00-000013000000}">
      <text>
        <r>
          <rPr>
            <sz val="10"/>
            <color rgb="FF000000"/>
            <rFont val="Calibri"/>
            <scheme val="minor"/>
          </rPr>
          <t>Inclusive de atividades localizadas dentro da área do aterro ou central de tratamento, que serão de uso permanente depois do encerramento da parte do aterro.</t>
        </r>
      </text>
    </comment>
    <comment ref="B29" authorId="0" shapeId="0" xr:uid="{00000000-0006-0000-0B00-000014000000}">
      <text>
        <r>
          <rPr>
            <sz val="10"/>
            <color rgb="FF000000"/>
            <rFont val="Calibri"/>
            <scheme val="minor"/>
          </rPr>
          <t>Estas informações podem ser obtidas regularmente no Departamento de Pessoal da Prefeitura.
Desconsiderar ou excluir o serviço/atividade inexistente no Município.</t>
        </r>
      </text>
    </comment>
    <comment ref="G30" authorId="0" shapeId="0" xr:uid="{00000000-0006-0000-0B00-000015000000}">
      <text>
        <r>
          <rPr>
            <sz val="10"/>
            <color rgb="FF000000"/>
            <rFont val="Calibri"/>
            <scheme val="minor"/>
          </rPr>
          <t xml:space="preserve">Para o ano corrente, gerenciar as despesas mês a mês e totalizar no final do ano. Inserindo nova coluna para o ano seguinte e substituir o ano nas colunas mensais.
</t>
        </r>
      </text>
    </comment>
    <comment ref="B34" authorId="0" shapeId="0" xr:uid="{00000000-0006-0000-0B00-000016000000}">
      <text>
        <r>
          <rPr>
            <sz val="10"/>
            <color rgb="FF000000"/>
            <rFont val="Calibri"/>
            <scheme val="minor"/>
          </rPr>
          <t>Inserir mais linhas se for preciso</t>
        </r>
      </text>
    </comment>
    <comment ref="B41" authorId="0" shapeId="0" xr:uid="{00000000-0006-0000-0B00-000017000000}">
      <text>
        <r>
          <rPr>
            <sz val="10"/>
            <color rgb="FF000000"/>
            <rFont val="Calibri"/>
            <scheme val="minor"/>
          </rPr>
          <t>Inserir mais linhas se for preciso</t>
        </r>
      </text>
    </comment>
    <comment ref="B46" authorId="0" shapeId="0" xr:uid="{00000000-0006-0000-0B00-000018000000}">
      <text>
        <r>
          <rPr>
            <sz val="10"/>
            <color rgb="FF000000"/>
            <rFont val="Calibri"/>
            <scheme val="minor"/>
          </rPr>
          <t>Inserir mais linhas se for preciso</t>
        </r>
      </text>
    </comment>
    <comment ref="B51" authorId="0" shapeId="0" xr:uid="{00000000-0006-0000-0B00-000019000000}">
      <text>
        <r>
          <rPr>
            <sz val="10"/>
            <color rgb="FF000000"/>
            <rFont val="Calibri"/>
            <scheme val="minor"/>
          </rPr>
          <t>Inserir mais linhas se for preciso</t>
        </r>
      </text>
    </comment>
    <comment ref="B58" authorId="0" shapeId="0" xr:uid="{00000000-0006-0000-0B00-00001A000000}">
      <text>
        <r>
          <rPr>
            <sz val="10"/>
            <color rgb="FF000000"/>
            <rFont val="Calibri"/>
            <scheme val="minor"/>
          </rPr>
          <t>Inserir mais linhas se for preciso</t>
        </r>
      </text>
    </comment>
    <comment ref="B62" authorId="0" shapeId="0" xr:uid="{00000000-0006-0000-0B00-00001B000000}">
      <text>
        <r>
          <rPr>
            <sz val="10"/>
            <color rgb="FF000000"/>
            <rFont val="Calibri"/>
            <scheme val="minor"/>
          </rPr>
          <t>Pessoal contratado substitutivo de pessoal próprio para atividades continuadas ou temporárias (vigilância, copa e limpeza, composição de equipes das atividades administrativas e operacionais).
Estas informações podem ser obtidas regularmente no Departamento de Pessoal da Prefeitura.
Desconsiderar ou excluir o serviço/atividade inexistente no Município).</t>
        </r>
      </text>
    </comment>
    <comment ref="G63" authorId="0" shapeId="0" xr:uid="{00000000-0006-0000-0B00-00001C000000}">
      <text>
        <r>
          <rPr>
            <sz val="10"/>
            <color rgb="FF000000"/>
            <rFont val="Calibri"/>
            <scheme val="minor"/>
          </rPr>
          <t>Para o ano corrente, gerenciar as despesas mês a mês e totalizar no final do ano. Inserir nova coluna para o ano seguinte e substituir o ano nas colunas mensais.</t>
        </r>
      </text>
    </comment>
    <comment ref="B71" authorId="0" shapeId="0" xr:uid="{00000000-0006-0000-0B00-00001D000000}">
      <text>
        <r>
          <rPr>
            <sz val="10"/>
            <color rgb="FF000000"/>
            <rFont val="Calibri"/>
            <scheme val="minor"/>
          </rPr>
          <t>Estas informações podem ser obtidas regularmente na área responsável pelo gerenciamento dos contratos.
No caso de contratos com serviços compartilhados por mais de uma atividade, informar os valores medidos ou estimados proporcionalmente para cada uma.   
Desconsiderar ou excluir o serviço/atividade inexistente no Município.</t>
        </r>
      </text>
    </comment>
    <comment ref="G72" authorId="0" shapeId="0" xr:uid="{00000000-0006-0000-0B00-00001E000000}">
      <text>
        <r>
          <rPr>
            <sz val="10"/>
            <color rgb="FF000000"/>
            <rFont val="Calibri"/>
            <scheme val="minor"/>
          </rPr>
          <t>Para o ano corrente, gerenciar as despesas mês a mês e totalizar no final do ano. Inserir nova coluna para o ano seguinte e substituir o ano nas colunas mensais</t>
        </r>
      </text>
    </comment>
    <comment ref="B80" authorId="0" shapeId="0" xr:uid="{00000000-0006-0000-0B00-00001F000000}">
      <text>
        <r>
          <rPr>
            <sz val="10"/>
            <color rgb="FF000000"/>
            <rFont val="Calibri"/>
            <scheme val="minor"/>
          </rPr>
          <t>Estas informações podem ser obtidas regularmente na área responsável pelo gerenciamento dos contratos.
No caso de contratos com bens compartilhados por mais de uma atividade, informar os valores medidos ou estimados proporcionalmente para cada uma. 
Desconsiderar ou excluir o serviço/atividade inexistente no Município.</t>
        </r>
      </text>
    </comment>
    <comment ref="G81" authorId="0" shapeId="0" xr:uid="{00000000-0006-0000-0B00-000020000000}">
      <text>
        <r>
          <rPr>
            <sz val="10"/>
            <color rgb="FF000000"/>
            <rFont val="Calibri"/>
            <scheme val="minor"/>
          </rPr>
          <t>Para o ano corrente, gerenciar as despesas mês a mês e totalizar no final do ano. Inserir nova coluna para o ano seguinte e substituir o ano nas colunas mensais.</t>
        </r>
      </text>
    </comment>
    <comment ref="B89" authorId="0" shapeId="0" xr:uid="{00000000-0006-0000-0B00-000021000000}">
      <text>
        <r>
          <rPr>
            <sz val="10"/>
            <color rgb="FF000000"/>
            <rFont val="Calibri"/>
            <scheme val="minor"/>
          </rPr>
          <t>Estas informações podem ser obtidas  junto à área responsável pelo gerenciamento da frota, ou pode ser estimada com base no gasto médio por veículo e máquinas da Prefeitura.
Desconsiderar ou excluir o serviço/atividade inexistente no Município.</t>
        </r>
      </text>
    </comment>
    <comment ref="G90" authorId="0" shapeId="0" xr:uid="{00000000-0006-0000-0B00-000022000000}">
      <text>
        <r>
          <rPr>
            <sz val="10"/>
            <color rgb="FF000000"/>
            <rFont val="Calibri"/>
            <scheme val="minor"/>
          </rPr>
          <t>Para o ano corrente, gerenciar as despesas mês a mês e totalizar no final do ano. Inserir nova coluna para o ano seguinte e substituir o ano nas colunas mensais.</t>
        </r>
      </text>
    </comment>
    <comment ref="B98" authorId="0" shapeId="0" xr:uid="{00000000-0006-0000-0B00-000023000000}">
      <text>
        <r>
          <rPr>
            <sz val="10"/>
            <color rgb="FF000000"/>
            <rFont val="Calibri"/>
            <scheme val="minor"/>
          </rPr>
          <t>Estas despesas devem ser gerenciadas pelos responsáveis das atividades ou unidades administrativas e operacionais do serviço.
Considerar somente as despesas identificáveis e exclusivas das atividades reacionadas ao serviço.  
Desconsiderar ou excluir o serviço/atividade inexistente no Município.</t>
        </r>
      </text>
    </comment>
    <comment ref="G99" authorId="0" shapeId="0" xr:uid="{00000000-0006-0000-0B00-000024000000}">
      <text>
        <r>
          <rPr>
            <sz val="10"/>
            <color rgb="FF000000"/>
            <rFont val="Calibri"/>
            <scheme val="minor"/>
          </rPr>
          <t>Para o ano corrente, gerenciar as despesas mês a mês e totalizar no final do ano. Inserir nova coluna para o ano seguinte e substituir o ano nas colunas mensais.</t>
        </r>
      </text>
    </comment>
    <comment ref="B107" authorId="0" shapeId="0" xr:uid="{00000000-0006-0000-0B00-000025000000}">
      <text>
        <r>
          <rPr>
            <sz val="10"/>
            <color rgb="FF000000"/>
            <rFont val="Calibri"/>
            <scheme val="minor"/>
          </rPr>
          <t xml:space="preserve">Estas despesas devem ser gerenciadas pelos responsáveis das atividades ou unidades administrativas e operacionais do serviço.
Considerar somente as despesas identificáveis e exclusivas das atividades reacionadas ao serviço.  
</t>
        </r>
      </text>
    </comment>
    <comment ref="G108" authorId="0" shapeId="0" xr:uid="{00000000-0006-0000-0B00-000026000000}">
      <text>
        <r>
          <rPr>
            <sz val="10"/>
            <color rgb="FF000000"/>
            <rFont val="Calibri"/>
            <scheme val="minor"/>
          </rPr>
          <t>Para o ano corrente, gerenciar as despesas mês a mês e totalizar no final do ano. Inserir nova coluna para o ano seguinte e substituir o ano nas colunas mensais.</t>
        </r>
      </text>
    </comment>
    <comment ref="B109" authorId="0" shapeId="0" xr:uid="{00000000-0006-0000-0B00-000027000000}">
      <text>
        <r>
          <rPr>
            <sz val="10"/>
            <color rgb="FF000000"/>
            <rFont val="Calibri"/>
            <scheme val="minor"/>
          </rPr>
          <t>Despesas com processamento, emissão e entrega de contas, e com tarifas bancárias de arrecadação.
Essa informação pode ser obtida na área responsável pela arrecadação da cobrança ou controle das movimentações bancárias.
Não considerar se a cobrança do serviço for feita junto com o IPTU, ou por empresa prestadora de outros serviços (nesse caso, estará incluída em serviços de terceiros.</t>
        </r>
      </text>
    </comment>
    <comment ref="B110" authorId="0" shapeId="0" xr:uid="{00000000-0006-0000-0B00-000028000000}">
      <text>
        <r>
          <rPr>
            <sz val="10"/>
            <color rgb="FF000000"/>
            <rFont val="Calibri"/>
            <scheme val="minor"/>
          </rPr>
          <t>Despesas não incluídas nos itens anteriores.
Essas despesas devem ser gerenciadas pelos responsáveis pelas atividades ou unidades administrativas e operacionais do serviço.
Considerar somente as despesas identificáveis e exclusivas das atividades relacionadas ao serviço.</t>
        </r>
      </text>
    </comment>
    <comment ref="B111" authorId="0" shapeId="0" xr:uid="{00000000-0006-0000-0B00-000029000000}">
      <text>
        <r>
          <rPr>
            <sz val="10"/>
            <color rgb="FF000000"/>
            <rFont val="Calibri"/>
            <scheme val="minor"/>
          </rPr>
          <t>Despesas de ocorrência eventual ou em situações extraordinárias, não provisionadas ou imprevisíveis, tais como desativação de lixões, indenizações civis e passivos trabalhistas, ocorrências de greves, calamidades e catástrofes etc.
Essas despesas devem ser gerenciadas pelos responsáveis pelas atividades ou unidades administrativas e operacionais do serviço.
Considerar somente as despesas identificáveis e exclusivas das atividades relacionadas ao serviço.</t>
        </r>
      </text>
    </comment>
    <comment ref="B112" authorId="0" shapeId="0" xr:uid="{00000000-0006-0000-0B00-00002A000000}">
      <text>
        <r>
          <rPr>
            <sz val="10"/>
            <color rgb="FF000000"/>
            <rFont val="Calibri"/>
            <scheme val="minor"/>
          </rPr>
          <t>Provisão de despesas com gastos futuros relativos a ações civis ou trabalhistas ajuizadas no ano, encerramento de aterro sanitário, desativação de lixão etc.
Essas despesas podem ser obtidas na área jurídica responsável pelas ações judiciais e no Departamento de Pessoal.</t>
        </r>
      </text>
    </comment>
    <comment ref="E116" authorId="0" shapeId="0" xr:uid="{00000000-0006-0000-0B00-00002B000000}">
      <text>
        <r>
          <rPr>
            <sz val="10"/>
            <color rgb="FF000000"/>
            <rFont val="Calibri"/>
            <scheme val="minor"/>
          </rPr>
          <t xml:space="preserve">Valores médios de 2017
</t>
        </r>
      </text>
    </comment>
  </commentList>
</comments>
</file>

<file path=xl/sharedStrings.xml><?xml version="1.0" encoding="utf-8"?>
<sst xmlns="http://schemas.openxmlformats.org/spreadsheetml/2006/main" count="820" uniqueCount="586">
  <si>
    <t>Apresentação e Orientações Gerais sobre a Ferramenta</t>
  </si>
  <si>
    <t>Esta ferramenta compõe uma modelagem simplificada da metodologia de cálculo dos custos do serviço de manejo de resíduos sólidos urbanos e do valor básico de cálculo (VBC) das taxas ou tarifas devidas pela disposição e prestação desse serviço, conforme a regulação municipal e as diretrizes da Lei Federal nº 11.445/2007.
Não devem integrar os custos dos serviços de manejo de resíduos sólidos urbanos as despesas e os gastos com atividades específicas e exclusivas do Serviço de Limpeza Urbana, tais como varrição de vias e logradouros públicos, podas de árvores e manutenção de praças e jardins, limpeza de bocas de lobo etc.</t>
  </si>
  <si>
    <t>A ferramenta pode ser aplicada para qualquer forma de prestação do serviço pelo Município, porém é recomendada principalmente para os casos de prestação direta por órgão da Administração Direta (Secretaria, Departamento, Divisão, Setor etc. da Prefeitura) ou por entidade da Administração Indireta (Autarquia ou Empresa Municipal).</t>
  </si>
  <si>
    <r>
      <rPr>
        <sz val="11"/>
        <color rgb="FF262626"/>
        <rFont val="Calibri"/>
      </rPr>
      <t xml:space="preserve">Esta ferramenta pode ser utilizada de duas formas:
</t>
    </r>
    <r>
      <rPr>
        <b/>
        <u/>
        <sz val="11"/>
        <color rgb="FFF49426"/>
        <rFont val="Calibri"/>
      </rPr>
      <t>1) Aplicação completa</t>
    </r>
    <r>
      <rPr>
        <sz val="11"/>
        <color rgb="FF262626"/>
        <rFont val="Calibri"/>
      </rPr>
      <t xml:space="preserve">, utilizando todas as planilhas ou abas, identificadas abaixo com os números de 1 a 6, exceto a aba 5.2. Essa aplicação é recomendada quando houver informações financeiras e contábeis detalhadas </t>
    </r>
    <r>
      <rPr>
        <b/>
        <u/>
        <sz val="11"/>
        <color rgb="FF262626"/>
        <rFont val="Calibri"/>
      </rPr>
      <t>e</t>
    </r>
    <r>
      <rPr>
        <sz val="11"/>
        <color rgb="FF262626"/>
        <rFont val="Calibri"/>
      </rPr>
      <t xml:space="preserve"> a prestação envolver diversas atividades, tais como coleta convencional, coleta seletiva, triagem, compostagem, transbordo, operação de aterro sanitário etc., </t>
    </r>
    <r>
      <rPr>
        <b/>
        <u/>
        <sz val="11"/>
        <color rgb="FF262626"/>
        <rFont val="Calibri"/>
      </rPr>
      <t>ou</t>
    </r>
    <r>
      <rPr>
        <sz val="11"/>
        <color rgb="FF262626"/>
        <rFont val="Calibri"/>
      </rPr>
      <t xml:space="preserve"> quando o serviço for prestado por um único órgão ou entidade; ou
</t>
    </r>
    <r>
      <rPr>
        <b/>
        <u/>
        <sz val="11"/>
        <color rgb="FFF49426"/>
        <rFont val="Calibri"/>
      </rPr>
      <t>2) Aplicação simplificada</t>
    </r>
    <r>
      <rPr>
        <sz val="11"/>
        <color rgb="FF262626"/>
        <rFont val="Calibri"/>
      </rPr>
      <t xml:space="preserve">, utilizando somente as planilhas (abas) números 1, 5.2 e 6 abaixo. Essa aplicação é recomendada quando não houver informações detalhadas das despesas dos serviços </t>
    </r>
    <r>
      <rPr>
        <b/>
        <u/>
        <sz val="11"/>
        <color rgb="FF262626"/>
        <rFont val="Calibri"/>
      </rPr>
      <t>ou</t>
    </r>
    <r>
      <rPr>
        <sz val="11"/>
        <color rgb="FF262626"/>
        <rFont val="Calibri"/>
      </rPr>
      <t xml:space="preserve"> quando a prestação envolver somente as atividades de coleta de resíduos domiciliares (coleta de lixo) e operação de aterro sanitário.
</t>
    </r>
    <r>
      <rPr>
        <b/>
        <sz val="11"/>
        <color rgb="FF262626"/>
        <rFont val="Calibri"/>
      </rPr>
      <t>Qualquer que seja a forma escolhida, os campos da planilha</t>
    </r>
    <r>
      <rPr>
        <sz val="11"/>
        <color rgb="FF262626"/>
        <rFont val="Calibri"/>
      </rPr>
      <t xml:space="preserve"> </t>
    </r>
    <r>
      <rPr>
        <b/>
        <sz val="11"/>
        <color rgb="FF262626"/>
        <rFont val="Calibri"/>
      </rPr>
      <t>"1 Identificação e Parâmetros" devem ser</t>
    </r>
    <r>
      <rPr>
        <b/>
        <sz val="11"/>
        <color rgb="FFF49426"/>
        <rFont val="Calibri"/>
      </rPr>
      <t xml:space="preserve"> OBRIGATORIAMENTE </t>
    </r>
    <r>
      <rPr>
        <b/>
        <sz val="11"/>
        <color rgb="FF262626"/>
        <rFont val="Calibri"/>
      </rPr>
      <t>preenchidos.</t>
    </r>
  </si>
  <si>
    <r>
      <rPr>
        <sz val="11"/>
        <color rgb="FF262626"/>
        <rFont val="Calibri"/>
      </rPr>
      <t xml:space="preserve">Para facilitar sua aplicação, esta ferramenta tem duas planilhas (abas) auxiliares: 
a) </t>
    </r>
    <r>
      <rPr>
        <b/>
        <sz val="11"/>
        <color rgb="FF262626"/>
        <rFont val="Calibri"/>
      </rPr>
      <t>P</t>
    </r>
    <r>
      <rPr>
        <b/>
        <u/>
        <sz val="11"/>
        <color rgb="FF262626"/>
        <rFont val="Calibri"/>
      </rPr>
      <t>lanilha 7</t>
    </r>
    <r>
      <rPr>
        <sz val="11"/>
        <color rgb="FF262626"/>
        <rFont val="Calibri"/>
      </rPr>
      <t xml:space="preserve">, contendo um </t>
    </r>
    <r>
      <rPr>
        <b/>
        <sz val="11"/>
        <color rgb="FF262626"/>
        <rFont val="Calibri"/>
      </rPr>
      <t xml:space="preserve">glossário </t>
    </r>
    <r>
      <rPr>
        <sz val="11"/>
        <color rgb="FF262626"/>
        <rFont val="Calibri"/>
      </rPr>
      <t>explicativo das expressões e dos conceitos utilizados;</t>
    </r>
    <r>
      <rPr>
        <b/>
        <sz val="11"/>
        <color rgb="FF262626"/>
        <rFont val="Calibri"/>
      </rPr>
      <t xml:space="preserve">
</t>
    </r>
    <r>
      <rPr>
        <sz val="11"/>
        <color rgb="FF262626"/>
        <rFont val="Calibri"/>
      </rPr>
      <t xml:space="preserve">b) </t>
    </r>
    <r>
      <rPr>
        <b/>
        <sz val="11"/>
        <color rgb="FF262626"/>
        <rFont val="Calibri"/>
      </rPr>
      <t>P</t>
    </r>
    <r>
      <rPr>
        <b/>
        <u/>
        <sz val="11"/>
        <color rgb="FF262626"/>
        <rFont val="Calibri"/>
      </rPr>
      <t>lanilha 8</t>
    </r>
    <r>
      <rPr>
        <sz val="11"/>
        <color rgb="FF262626"/>
        <rFont val="Calibri"/>
      </rPr>
      <t xml:space="preserve">, contendo </t>
    </r>
    <r>
      <rPr>
        <b/>
        <sz val="11"/>
        <color rgb="FF262626"/>
        <rFont val="Calibri"/>
      </rPr>
      <t>orientações e tabelas auxiliares</t>
    </r>
    <r>
      <rPr>
        <sz val="11"/>
        <color rgb="FF262626"/>
        <rFont val="Calibri"/>
      </rPr>
      <t xml:space="preserve"> para levantamento de informações para o cálculo ou a estimação das despesas mais importantes para a composição do custo dos serviços, inclusive sobre o ativo imobilizado e cálculo da depreciação. Esta planilha também mostra uma tabela de </t>
    </r>
    <r>
      <rPr>
        <b/>
        <sz val="11"/>
        <color rgb="FF262626"/>
        <rFont val="Calibri"/>
      </rPr>
      <t xml:space="preserve">parâmetros extraídos do Sistema Nacional de Informações sobre Saneamento </t>
    </r>
    <r>
      <rPr>
        <sz val="11"/>
        <color rgb="FF262626"/>
        <rFont val="Calibri"/>
      </rPr>
      <t>(SNIS), mantido pela Secretaria Nacional de Saneamento do Ministério do Desenvolvimento Regional (SNSA/MDR).
O glossário das expressões e as tabelas auxiliares podem ser acessados por meio de link marcado nos campos das planilhas em que estes elementos são utilizados.</t>
    </r>
  </si>
  <si>
    <r>
      <rPr>
        <sz val="11"/>
        <color rgb="FF005A6E"/>
        <rFont val="Calibri"/>
      </rPr>
      <t xml:space="preserve">Acesse o </t>
    </r>
    <r>
      <rPr>
        <b/>
        <sz val="11"/>
        <color rgb="FF005A6E"/>
        <rFont val="Calibri"/>
      </rPr>
      <t>Manual de Utilização da Planilha de Cálculo de Taxas ou Tarifas dos Serviços de Manejo de Resíduos Sólidos Urbanos</t>
    </r>
    <r>
      <rPr>
        <sz val="11"/>
        <color rgb="FF005A6E"/>
        <rFont val="Calibri"/>
      </rPr>
      <t xml:space="preserve"> disponível para </t>
    </r>
    <r>
      <rPr>
        <u/>
        <sz val="11"/>
        <color rgb="FF005A6E"/>
        <rFont val="Calibri"/>
      </rPr>
      <t>download</t>
    </r>
    <r>
      <rPr>
        <sz val="11"/>
        <color rgb="FF005A6E"/>
        <rFont val="Calibri"/>
      </rPr>
      <t xml:space="preserve"> no site: https://www.gov.br/mdr/pt-br/assuntos/saneamento/protegeer</t>
    </r>
  </si>
  <si>
    <r>
      <rPr>
        <b/>
        <sz val="10"/>
        <rFont val="Arial"/>
      </rPr>
      <t>Elaborado por:</t>
    </r>
    <r>
      <rPr>
        <sz val="10"/>
        <rFont val="Arial"/>
      </rPr>
      <t xml:space="preserve"> Ministério do Desenvolvimento Regional e Fundação Nacional da Saúde</t>
    </r>
  </si>
  <si>
    <r>
      <rPr>
        <b/>
        <sz val="10"/>
        <rFont val="Arial"/>
      </rPr>
      <t>Por meio do:</t>
    </r>
    <r>
      <rPr>
        <sz val="10"/>
        <rFont val="Arial"/>
      </rPr>
      <t xml:space="preserve"> Ministério do Meio Ambiente, Proteção da Natureza e Segurança Nuclear da Alemanha, Deutsche Gesellschaft für Internationale Zusammenarbeit (GIZ) GmbH e Projeto de Cooperação para Proteção do Clima na Gestão de Resíduos Sólidos Urbanos - ProteGEEr</t>
    </r>
  </si>
  <si>
    <r>
      <rPr>
        <b/>
        <sz val="10"/>
        <rFont val="Arial"/>
      </rPr>
      <t>Desenvolvedores (GOPA Infra-Adelphi):</t>
    </r>
    <r>
      <rPr>
        <sz val="10"/>
        <rFont val="Arial"/>
      </rPr>
      <t xml:space="preserve"> João Peixoto </t>
    </r>
  </si>
  <si>
    <r>
      <rPr>
        <b/>
        <sz val="10"/>
        <rFont val="Arial"/>
      </rPr>
      <t>Equipe Técnica ProteGEEr (GOPA Infra-Adelphi):</t>
    </r>
    <r>
      <rPr>
        <sz val="10"/>
        <rFont val="Arial"/>
      </rPr>
      <t xml:space="preserve"> Jan Janssen, Guilherme Gonçalves e Rebeca Borges</t>
    </r>
  </si>
  <si>
    <r>
      <rPr>
        <b/>
        <sz val="10"/>
        <rFont val="Arial"/>
      </rPr>
      <t>Contato:</t>
    </r>
    <r>
      <rPr>
        <sz val="10"/>
        <rFont val="Arial"/>
      </rPr>
      <t xml:space="preserve"> sanearbrasil@mdr.gov.br</t>
    </r>
  </si>
  <si>
    <t>RETORNAR AO INDICE GERAL</t>
  </si>
  <si>
    <r>
      <rPr>
        <b/>
        <sz val="14"/>
        <color rgb="FF95D6D3"/>
        <rFont val="Calibri"/>
      </rPr>
      <t xml:space="preserve">Tabela 1 — Estrutura sintética das despesas com os </t>
    </r>
    <r>
      <rPr>
        <b/>
        <sz val="14"/>
        <color rgb="FFF49426"/>
        <rFont val="Calibri"/>
      </rPr>
      <t xml:space="preserve">serviços de manejo de resíduos </t>
    </r>
  </si>
  <si>
    <r>
      <rPr>
        <b/>
        <sz val="14"/>
        <color rgb="FF95D6D3"/>
        <rFont val="Calibri"/>
      </rPr>
      <t xml:space="preserve">Tabela 2 — Estrutura sintética da receita com os </t>
    </r>
    <r>
      <rPr>
        <b/>
        <sz val="14"/>
        <color rgb="FFF49426"/>
        <rFont val="Calibri"/>
      </rPr>
      <t>serviços de manejo de resíduos</t>
    </r>
  </si>
  <si>
    <r>
      <rPr>
        <sz val="10"/>
        <color rgb="FFF49426"/>
        <rFont val="Calibri"/>
      </rPr>
      <t>Planilha para coleta de informações das despesas no sistema de contabilidade (balancetes analíticos das despesas) e/ou em relatórios gerenciais de controle das despesas com os serviços.</t>
    </r>
    <r>
      <rPr>
        <sz val="10"/>
        <color rgb="FFD8D8D8"/>
        <rFont val="Calibri"/>
      </rPr>
      <t xml:space="preserve">
Esta planilha é recomendada quando houver outras atividades além da coleta e operação de aterro, quando o serviço for prestado por um único órgão ou autarquia municipal, ou quando existirem informações detalhadas por tipo/natureza da despesa.</t>
    </r>
  </si>
  <si>
    <r>
      <rPr>
        <sz val="10"/>
        <color rgb="FFF49426"/>
        <rFont val="Calibri"/>
      </rPr>
      <t xml:space="preserve">Tabela para coleta de informações das receitas dos serviços no sistema de contabilidade (balancetes analíticos das receitas) e/ou em relatórios gerenciais de controle das receitas lançadas e arrecadadas relativas aos serviços.
</t>
    </r>
    <r>
      <rPr>
        <sz val="10"/>
        <rFont val="Calibri"/>
      </rPr>
      <t xml:space="preserve">
</t>
    </r>
    <r>
      <rPr>
        <sz val="10"/>
        <color rgb="FFD8D8D8"/>
        <rFont val="Calibri"/>
      </rPr>
      <t>+F7:F14</t>
    </r>
  </si>
  <si>
    <t>ELEMENTOS DAS DESPESAS (principais grupos/subgrupos de contas)</t>
  </si>
  <si>
    <t>Valores</t>
  </si>
  <si>
    <t>ELEMENTOS DAS RECEITAS</t>
  </si>
  <si>
    <t>Ano-Base</t>
  </si>
  <si>
    <t>Ano Atual</t>
  </si>
  <si>
    <t>1 Despesas com pessoal (proventos, encargos previdenciários e benefícios)</t>
  </si>
  <si>
    <r>
      <rPr>
        <b/>
        <sz val="10"/>
        <color rgb="FF005A6E"/>
        <rFont val="Calibri"/>
      </rPr>
      <t>1. Receitas de taxas e tarifas — valores faturados/lançados no ano</t>
    </r>
    <r>
      <rPr>
        <b/>
        <vertAlign val="superscript"/>
        <sz val="10"/>
        <color rgb="FF005A6E"/>
        <rFont val="Calibri"/>
      </rPr>
      <t>(1)</t>
    </r>
    <r>
      <rPr>
        <b/>
        <sz val="10"/>
        <color rgb="FF005A6E"/>
        <rFont val="Calibri"/>
      </rPr>
      <t xml:space="preserve"> </t>
    </r>
  </si>
  <si>
    <t>1.1 Pessoal próprio (inclui cedido de outros órgãos) — Subtotal</t>
  </si>
  <si>
    <t>2. Receitas de multas e encargos por inadimplência — valores lançados/provisionados no ano</t>
  </si>
  <si>
    <t>1.1.1 Administração central(1)</t>
  </si>
  <si>
    <t>Sub-total — Receitas lançadas/provisionadas no ano (a)</t>
  </si>
  <si>
    <t>1.1.2 Central de operação da coleta (convencional e seletiva)</t>
  </si>
  <si>
    <r>
      <rPr>
        <b/>
        <sz val="10"/>
        <color rgb="FF005A6E"/>
        <rFont val="Calibri"/>
      </rPr>
      <t xml:space="preserve">3. Valores arrecadados no ano - receita corrente + dívida ativa de taxas e tarifas </t>
    </r>
    <r>
      <rPr>
        <b/>
        <vertAlign val="superscript"/>
        <sz val="10"/>
        <color rgb="FF005A6E"/>
        <rFont val="Calibri"/>
      </rPr>
      <t xml:space="preserve">(2) </t>
    </r>
  </si>
  <si>
    <t>1.1.3 Unidade de triagem, compostagem e processamento (ecopontos)</t>
  </si>
  <si>
    <t>4. Valores arrecadados no ano relativos a multas e encargos (dívidas do ano e anteriores)</t>
  </si>
  <si>
    <t>1.1.4 Central de transbordo/triagem</t>
  </si>
  <si>
    <t>5. Isenções e subsídios legais concedidos</t>
  </si>
  <si>
    <t>1.1.5 Central de tratamento ou aterro sanitário</t>
  </si>
  <si>
    <t>Sub-total — Receita arrecadada + isenções e subsídios concedidos no ano (b)</t>
  </si>
  <si>
    <t>1.2 Pessoal contratado (mão de obra terceirizada) — Subtotal</t>
  </si>
  <si>
    <r>
      <rPr>
        <sz val="10"/>
        <color rgb="FF262626"/>
        <rFont val="Calibri"/>
      </rPr>
      <t xml:space="preserve">Receitas acessórias arrecadadas no ano - receita corrente + dívida ativa </t>
    </r>
    <r>
      <rPr>
        <vertAlign val="superscript"/>
        <sz val="10"/>
        <color rgb="FF262626"/>
        <rFont val="Calibri"/>
      </rPr>
      <t xml:space="preserve">(2) </t>
    </r>
  </si>
  <si>
    <t>1.2.1 Administração central</t>
  </si>
  <si>
    <t>6. Recebimento de RDO de grandes geradores no aterro ou central de tratamento</t>
  </si>
  <si>
    <t>1.2.2 Central de operação da coleta (convencional e seletiva)</t>
  </si>
  <si>
    <t>7. Recebimento de RCC no aterro ou central de tratamento</t>
  </si>
  <si>
    <t>1.2.3 Unidade de triagem, compostagem e processamento (ecopontos)</t>
  </si>
  <si>
    <t>8. Recebimento de resíduos volumosos no aterro ou central de tratamento</t>
  </si>
  <si>
    <t>1.2.4 Central de transbordo/triagem</t>
  </si>
  <si>
    <t>9. Recebimento e tratamento de RSS no aterro ou central de tratamento</t>
  </si>
  <si>
    <t>1.2.5 Central de tratamento ou aterro sanitário</t>
  </si>
  <si>
    <t>10. Venda de composto orgânico e materiais recicláveis</t>
  </si>
  <si>
    <t>2 Serviços de terceiros (não inclui pessoal/mão de obra contratada ) — Subtotal</t>
  </si>
  <si>
    <t>Sub-total — Receitas acessórias arrecadadas no ano (c)</t>
  </si>
  <si>
    <t>2.1 Serviços administrativos, limpeza e conservação predial</t>
  </si>
  <si>
    <t xml:space="preserve">11. Receitas de aplicações financeiras </t>
  </si>
  <si>
    <t>2.2 Serviços de coleta domiciliar convencional</t>
  </si>
  <si>
    <t xml:space="preserve">12. Receitas extraordinárias (indenizações recebidas) </t>
  </si>
  <si>
    <t>2.3 Serviços de coleta seletiva</t>
  </si>
  <si>
    <t>13. Alienação/venda de bens patrimoniais</t>
  </si>
  <si>
    <t>2.4 Serviços de operação de unidade de triagem e compostagem e ecopontos</t>
  </si>
  <si>
    <t>14. Outras receitas dos serviços (especificar)</t>
  </si>
  <si>
    <t>2.5 Serviços de operação de unidade de transbordo e transporte</t>
  </si>
  <si>
    <t>Sub-total — Outras receitas no ano (d)</t>
  </si>
  <si>
    <t>2.6 Serviços de operação de central de tratamento ou aterro sanitário</t>
  </si>
  <si>
    <t>15. Repasses orçamentários do Tesouro Municipal (e)</t>
  </si>
  <si>
    <t>2.7 Disposição de resíduos em unidades de transbordo ou central de tratamento de terceiros</t>
  </si>
  <si>
    <t>16. Empréstimos realizados — desembolsos recebidos no ano (f)</t>
  </si>
  <si>
    <t>3 Aluguel de imóveis — Subtotal</t>
  </si>
  <si>
    <r>
      <rPr>
        <b/>
        <sz val="10"/>
        <color rgb="FF005A6E"/>
        <rFont val="Calibri"/>
      </rPr>
      <t>17. Subvenções recebidas (repasses e doações de entes públicos e privados)</t>
    </r>
    <r>
      <rPr>
        <b/>
        <vertAlign val="superscript"/>
        <sz val="10"/>
        <color rgb="FF005A6E"/>
        <rFont val="Calibri"/>
      </rPr>
      <t>(3)</t>
    </r>
    <r>
      <rPr>
        <b/>
        <sz val="10"/>
        <color rgb="FF005A6E"/>
        <rFont val="Calibri"/>
      </rPr>
      <t xml:space="preserve"> (g)</t>
    </r>
  </si>
  <si>
    <t>3.1 Administração central</t>
  </si>
  <si>
    <t>Total - Receitas correntes e de capital (b+c+d+e+f+g)</t>
  </si>
  <si>
    <t>3.2 Central de operação da coleta (convencional e seletiva)</t>
  </si>
  <si>
    <t>Fontes: Relatórios contábeis e gerenciais  do prestador</t>
  </si>
  <si>
    <t>3.3 Galpão/área de triagem, compostagem e processamento (ecopontos)</t>
  </si>
  <si>
    <t>NOTAS</t>
  </si>
  <si>
    <t>3.4 Central de transbordo/triagem</t>
  </si>
  <si>
    <t xml:space="preserve">1. Considerar somente receitas diretas dos serviços (taxas ou tarifas) — Não incluir receitas de serviços acessórios </t>
  </si>
  <si>
    <t>4 Aluguel de veículos, máquinas e equipamentos — Subtotal</t>
  </si>
  <si>
    <t>2. Não incluir arrecadação de multas e de encargos por inadimplência</t>
  </si>
  <si>
    <t>4.1 Uso geral (administração e apoio operacional)</t>
  </si>
  <si>
    <t>3. Doações e subvenções destinadas/vinculadas especificamente aos serviços (custeio ou investimentos)</t>
  </si>
  <si>
    <t>4.2 Coleta convencional</t>
  </si>
  <si>
    <t>4.3 Coleta seletiva</t>
  </si>
  <si>
    <t>4.4 Unidade de triagem, compostagem e processamento (ecopontos)</t>
  </si>
  <si>
    <t>4.5 Transbordo e transporte</t>
  </si>
  <si>
    <t>4.6 Central de tratamento ou aterro sanitário</t>
  </si>
  <si>
    <t>5 Combustível e manutenção de veículos, máquinas e equipamentos — Subtotal</t>
  </si>
  <si>
    <t>5.1 Uso geral (administração e apoio operacional)</t>
  </si>
  <si>
    <t>5.2 Coleta convencional</t>
  </si>
  <si>
    <t>5.3 Coleta seletiva</t>
  </si>
  <si>
    <t>5.4 Unidade de triagem, compostagem e processamento (ecopontos)</t>
  </si>
  <si>
    <t>5.5 Transbordo e transporte</t>
  </si>
  <si>
    <t>5.6 Central de tratamento ou aterro sanitário</t>
  </si>
  <si>
    <t>6 Energia elétrica — Subtotal</t>
  </si>
  <si>
    <t>6.1 Administração central</t>
  </si>
  <si>
    <t>6.2 Central de operação da coleta (convencional e seletiva)</t>
  </si>
  <si>
    <t>6.3 Unidade de triagem, compostagem e processamento (ecopontos)</t>
  </si>
  <si>
    <t>6.4 Central de transbordo/triagem</t>
  </si>
  <si>
    <t>6.5 Central de tratamento ou aterro sanitário</t>
  </si>
  <si>
    <t>7 Materiais de consumo — Subtotal</t>
  </si>
  <si>
    <t>7.1 Administração central</t>
  </si>
  <si>
    <t>7.2 Central de operação da coleta (convencional e seletiva)</t>
  </si>
  <si>
    <t>7.3 Unidade de triagem, compostagem e processamento (ecopontos)</t>
  </si>
  <si>
    <t>7.4 Central de transbordo/triagem</t>
  </si>
  <si>
    <t>7.5 Central de tratamento ou aterro sanitário</t>
  </si>
  <si>
    <t>8 Despesas com a cobrança e arrecadação de taxas e tarifas</t>
  </si>
  <si>
    <t>9 Despesas diversas</t>
  </si>
  <si>
    <t>10 Despesas extraordinárias ou eventuais(2)</t>
  </si>
  <si>
    <t>11 Provisões de despesas contingentes - cíveis e trabalhistas, desativação de aterro(3)</t>
  </si>
  <si>
    <t>Total das despesas administrativas e operacionais (A)</t>
  </si>
  <si>
    <t xml:space="preserve">12 Despesas indiretas </t>
  </si>
  <si>
    <t>13 Despesas de depreciação e exaustão de ativos (B)</t>
  </si>
  <si>
    <t xml:space="preserve">Depreciação de ativos do sistema de coleta convencional e seletiva </t>
  </si>
  <si>
    <t>Depreciação de ativos de unidades de processamento (triagem, compostagem), ecopontos</t>
  </si>
  <si>
    <t>Depreciação de ativos de unidades de transbordo e transporte</t>
  </si>
  <si>
    <t>Depreciação e exaustão de ativos da Central de Tratamento ou Aterro Sanitário</t>
  </si>
  <si>
    <t>Depreciação de bens de uso geral e da administração central e unidades de apoio técnico</t>
  </si>
  <si>
    <t>14 Despesas Financeiras - juros e encargos de empréstimos (C)</t>
  </si>
  <si>
    <t>15 PIS/PASEP -  sobre receitas do serviço RSU (D)</t>
  </si>
  <si>
    <t>16 Despesas de regulação e fiscalização dos serviços (E)</t>
  </si>
  <si>
    <t>Custo Contábil Total dos Serviços (A+B+C+D+E)</t>
  </si>
  <si>
    <t>Fontes: Relatórios contábeis e gerenciais do prestador</t>
  </si>
  <si>
    <t xml:space="preserve">Tabela 1 — Estrutura sintética de dados financeiro-contábeis dos ativos imobilizados </t>
  </si>
  <si>
    <r>
      <rPr>
        <sz val="12"/>
        <color rgb="FFF2F2F2"/>
        <rFont val="Calibri"/>
      </rPr>
      <t>Taxas de</t>
    </r>
    <r>
      <rPr>
        <sz val="12"/>
        <rFont val="Calibri"/>
      </rPr>
      <t xml:space="preserve"> </t>
    </r>
    <r>
      <rPr>
        <sz val="12"/>
        <color rgb="FFF49426"/>
        <rFont val="Calibri"/>
      </rPr>
      <t>depreciação, amortização</t>
    </r>
    <r>
      <rPr>
        <sz val="12"/>
        <color rgb="FFF2F2F2"/>
        <rFont val="Calibri"/>
      </rPr>
      <t xml:space="preserve"> </t>
    </r>
    <r>
      <rPr>
        <sz val="12"/>
        <rFont val="Calibri"/>
      </rPr>
      <t>e exaustão</t>
    </r>
    <r>
      <rPr>
        <sz val="12"/>
        <color rgb="FFF2F2F2"/>
        <rFont val="Calibri"/>
      </rPr>
      <t xml:space="preserve"> sugeridas</t>
    </r>
    <r>
      <rPr>
        <sz val="12"/>
        <rFont val="Calibri"/>
      </rPr>
      <t xml:space="preserve">
</t>
    </r>
    <r>
      <rPr>
        <b/>
        <sz val="12"/>
        <color rgb="FFF49426"/>
        <rFont val="Calibri"/>
      </rPr>
      <t>(% por ano)</t>
    </r>
  </si>
  <si>
    <t xml:space="preserve">Nesta tabela, devem ser informados os valores acumulados de aquisição, construção ou implantação dos bens que compõem os ativos imobilizados vinculados à prestação do serviço, bem como os respectivos valores acumulados de depreciação, amortização ou exaustão. </t>
  </si>
  <si>
    <t>Saldo anterior</t>
  </si>
  <si>
    <t>Ano-base</t>
  </si>
  <si>
    <t>Ano atual</t>
  </si>
  <si>
    <t>Centros de Custos</t>
  </si>
  <si>
    <t>Alocações (bens)</t>
  </si>
  <si>
    <t>Elementos contábeis</t>
  </si>
  <si>
    <t>Atividades de Coleta de Resíduos</t>
  </si>
  <si>
    <t>Terrenos</t>
  </si>
  <si>
    <t>Valor de aquisição acumulado</t>
  </si>
  <si>
    <t>Edificações e instalações</t>
  </si>
  <si>
    <t>Valor de aquisição/construção acumulado</t>
  </si>
  <si>
    <t>(-) Valor da depreciação acumulada</t>
  </si>
  <si>
    <t>Veículos, máquinas e equipamentos operacionais</t>
  </si>
  <si>
    <t>Mobiliários e outros bens móveis</t>
  </si>
  <si>
    <t xml:space="preserve">Unidades de Processamento de Resíduos (triagem, compostagem, outros) </t>
  </si>
  <si>
    <t>Unidades de Transbordo e Transporte para Central de Tratamento</t>
  </si>
  <si>
    <t xml:space="preserve">Terrenos </t>
  </si>
  <si>
    <t>Edificações e instalações de Transbordo</t>
  </si>
  <si>
    <t>(-) Valor da depreciação/exaustão acumulada</t>
  </si>
  <si>
    <t>Unidades de Disposição Final (central de tratamento, aterro sanitário)</t>
  </si>
  <si>
    <t>Terrenos - uso permanente</t>
  </si>
  <si>
    <t>Edificações e instalações de uso permanente</t>
  </si>
  <si>
    <t>Terreno e instalações Aterro Sanitário (exaustão/amortiz.)</t>
  </si>
  <si>
    <t>Células individuais de aterramento</t>
  </si>
  <si>
    <t>Valor de construção acumulado</t>
  </si>
  <si>
    <t>Bens de Uso Geral do Serviço RSU — Administrativos e Operacionais</t>
  </si>
  <si>
    <t>Bens imóveis (terrenos)</t>
  </si>
  <si>
    <t>Bens imóveis (edificações e instalações)</t>
  </si>
  <si>
    <t>TOTAIS</t>
  </si>
  <si>
    <t>Ativos imobilizados totais</t>
  </si>
  <si>
    <t>(-) Valor de depreciação/exaustão acumulado</t>
  </si>
  <si>
    <t>Ativos imobilizados — Saldo Líquido</t>
  </si>
  <si>
    <t>Fonte: balancete analítico do ativo (se estiver adequado às novas normas de contabilidade pública) ou sistema de controle patrimonial</t>
  </si>
  <si>
    <t>Tabela 2 — INFORMAÇÕES OPERACIONAIS</t>
  </si>
  <si>
    <t>Quantidade de resíduos movimentados</t>
  </si>
  <si>
    <t>Massa de resíduos coletada — Total (ton)</t>
  </si>
  <si>
    <t>Massa de RDO coletada ANUALMENTE (coleta convencional)  (ton)</t>
  </si>
  <si>
    <t>Massa de resíduos recicláveis coletada ANUALMENTE (coleta seletiva)  (ton)</t>
  </si>
  <si>
    <t>Massa de RPU coletada ANUALMENTE (varrição, entulhos e outros) (ton)</t>
  </si>
  <si>
    <t>Massa de resíduos entregues pelos geradores diretamente na central de tratamento (ton)</t>
  </si>
  <si>
    <t>Massa de resíduos entregues pelos geradores diretamente em unidades de triagem/processamento (ton)</t>
  </si>
  <si>
    <t>Massa de resíduos recuperados nas unidades de triagem/processamento (ton)</t>
  </si>
  <si>
    <t>Massa TOTAL de resíduos destinados a unidades de transbordo (ton)</t>
  </si>
  <si>
    <t>Massa TOTAL de resíduos destinados a centrais ou aterros sanitários de terceiros (ton)</t>
  </si>
  <si>
    <t>Massa TOTAL de resíduos  destinados a centrais ou aterros sanitários próprios (ton)</t>
  </si>
  <si>
    <t>Fonte: Relatórios gerenciais dos serviços</t>
  </si>
  <si>
    <t>Fonte: Relatórios gerenciais do Prestador</t>
  </si>
  <si>
    <t>Tabela 1 — Informações cadastrais dos domicílios/usuários dos serviços</t>
  </si>
  <si>
    <t>Serviço</t>
  </si>
  <si>
    <t>Categoria/Tipologia de domicílios/usuários</t>
  </si>
  <si>
    <t>Forma de cobrança</t>
  </si>
  <si>
    <t>Total de imóveis/domicílios 
com serviço à disposição</t>
  </si>
  <si>
    <t>Coleta convencional e destinação de RDO</t>
  </si>
  <si>
    <t>I — domicílios residenciais</t>
  </si>
  <si>
    <r>
      <rPr>
        <b/>
        <sz val="10"/>
        <color rgb="FF262626"/>
        <rFont val="Calibri"/>
      </rPr>
      <t>Taxa</t>
    </r>
    <r>
      <rPr>
        <sz val="10"/>
        <color rgb="FF262626"/>
        <rFont val="Calibri"/>
      </rPr>
      <t xml:space="preserve"> ou </t>
    </r>
    <r>
      <rPr>
        <b/>
        <sz val="10"/>
        <color rgb="FF262626"/>
        <rFont val="Calibri"/>
      </rPr>
      <t>Tarifa</t>
    </r>
    <r>
      <rPr>
        <sz val="10"/>
        <color rgb="FF262626"/>
        <rFont val="Calibri"/>
      </rPr>
      <t xml:space="preserve"> de Manejo de Resíduos Sólidos (</t>
    </r>
    <r>
      <rPr>
        <b/>
        <sz val="10"/>
        <color rgb="FF262626"/>
        <rFont val="Calibri"/>
      </rPr>
      <t>TMRS)</t>
    </r>
  </si>
  <si>
    <t>II — domicílios comerciais e de serviços — pequenos geradores de RDO</t>
  </si>
  <si>
    <t>III — domicílios industriais — pequenos geradores de RDO</t>
  </si>
  <si>
    <t>IV — domicílios públicos e filantrópicos de interesse público</t>
  </si>
  <si>
    <t>Total de domicílios/usuários</t>
  </si>
  <si>
    <t>Disposição de RDO, RCC e RSS em unidades públicas (usuários contratados)</t>
  </si>
  <si>
    <t>I — Grandes geradores de RDO e equiparados</t>
  </si>
  <si>
    <t>Preço público</t>
  </si>
  <si>
    <t xml:space="preserve">II — Geradores de RCC </t>
  </si>
  <si>
    <t>III — Geradores de RSS</t>
  </si>
  <si>
    <t>Fontes: Cadastro imobiliário de contribuintes do IPTU/TMRS e/ou Cadastro de usuários do prestador do serviço de manejo de resíduos ou de abastecimento de água.</t>
  </si>
  <si>
    <r>
      <rPr>
        <b/>
        <sz val="10"/>
        <color rgb="FF7F7F7F"/>
        <rFont val="Calibri"/>
      </rPr>
      <t>Obs.:</t>
    </r>
    <r>
      <rPr>
        <sz val="10"/>
        <color rgb="FF7F7F7F"/>
        <rFont val="Calibri"/>
      </rPr>
      <t xml:space="preserve"> Se for adotado critério de cálculo baseado no consumo de água, é necessário conhecer também o histograma mensal ou anual de medição (consumo medido), classificado por categoria de usuário e por faixa de consumo, conforme a estrutura tarifária existente, classificada de modo similar ao modelo da tabela abaixo. </t>
    </r>
  </si>
  <si>
    <t>Tabela 2 — Informações sobre imóveis e consumo de água</t>
  </si>
  <si>
    <t>Previsão de aumento do número de economias — ano atual (%)</t>
  </si>
  <si>
    <t>Histograma de ligações, economias e consumo de água (modelo)</t>
  </si>
  <si>
    <t>Mês/ano de referência</t>
  </si>
  <si>
    <t>Categoria dos Imóveis</t>
  </si>
  <si>
    <t xml:space="preserve">Faixas de Consumo de Água </t>
  </si>
  <si>
    <t>Nº de Ligações de Água</t>
  </si>
  <si>
    <t>Nº  de Economias  (domicílios)</t>
  </si>
  <si>
    <t>Consumo Medido no Mês</t>
  </si>
  <si>
    <t>RESIDENCIAL</t>
  </si>
  <si>
    <t>00 m³ a 10 m³</t>
  </si>
  <si>
    <t>11 m³ a 20 m³</t>
  </si>
  <si>
    <t>21 m³ a 30 m³</t>
  </si>
  <si>
    <t>31 m³ a 40 m³</t>
  </si>
  <si>
    <t>41 m³ a 100 m³</t>
  </si>
  <si>
    <t>101 m³ acima</t>
  </si>
  <si>
    <t>Subtotal</t>
  </si>
  <si>
    <t>RESIDENCIAL SOCIAL</t>
  </si>
  <si>
    <t>11 m³ a 15 m³</t>
  </si>
  <si>
    <t>16 m³ a 20 m³</t>
  </si>
  <si>
    <t>COMERCIAL</t>
  </si>
  <si>
    <t>11 m³ a 30 m³</t>
  </si>
  <si>
    <t>31 m³ a 50 m³</t>
  </si>
  <si>
    <t>51 m³ a 150 m³</t>
  </si>
  <si>
    <t>151 m³ acima</t>
  </si>
  <si>
    <t>INDUSTRIAL</t>
  </si>
  <si>
    <t>31 m³ a 100 m³</t>
  </si>
  <si>
    <t>101 m³ a 500 m³</t>
  </si>
  <si>
    <t>501 m³ a 1000 m³</t>
  </si>
  <si>
    <t>1001 m³ acima</t>
  </si>
  <si>
    <t>PÚBLICAS E ASSISTENCIAIS</t>
  </si>
  <si>
    <t>Estimativa — ano atual 
(média mensal)</t>
  </si>
  <si>
    <t>Economias</t>
  </si>
  <si>
    <t>Consumo (m³)</t>
  </si>
  <si>
    <t>Fonte: Prestador do serviço de abastecimento de água.</t>
  </si>
  <si>
    <r>
      <rPr>
        <b/>
        <sz val="10"/>
        <color rgb="FF7F7F7F"/>
        <rFont val="Calibri"/>
      </rPr>
      <t>Obs.:</t>
    </r>
    <r>
      <rPr>
        <sz val="10"/>
        <color rgb="FF7F7F7F"/>
        <rFont val="Calibri"/>
      </rPr>
      <t xml:space="preserve"> Ajustar esta tabela conforme a estrutura tarifária do serviço de abastecimento de água e a estrutura da Tabela 4 da Planilha 6.</t>
    </r>
  </si>
  <si>
    <t>Cálculo do custo regulatório do serviço de manejo de resíduos sólidos urbanos</t>
  </si>
  <si>
    <r>
      <rPr>
        <b/>
        <sz val="10"/>
        <color rgb="FFF2F2F2"/>
        <rFont val="Calibri"/>
      </rPr>
      <t>Esta planilha será utilizada se for escolhida a aplicação da</t>
    </r>
    <r>
      <rPr>
        <b/>
        <sz val="10"/>
        <color rgb="FFF49426"/>
        <rFont val="Calibri"/>
      </rPr>
      <t xml:space="preserve"> </t>
    </r>
    <r>
      <rPr>
        <b/>
        <u/>
        <sz val="10"/>
        <color rgb="FFF49426"/>
        <rFont val="Calibri"/>
      </rPr>
      <t>VERSÃO COMPLETA</t>
    </r>
    <r>
      <rPr>
        <b/>
        <sz val="10"/>
        <color rgb="FFF49426"/>
        <rFont val="Calibri"/>
      </rPr>
      <t xml:space="preserve"> </t>
    </r>
    <r>
      <rPr>
        <b/>
        <sz val="10"/>
        <color rgb="FFF2F2F2"/>
        <rFont val="Calibri"/>
      </rPr>
      <t>da ferramenta.
Os dados desta planilha são importados e processados automaticamente das planilhas 2, 3 e 4.</t>
    </r>
  </si>
  <si>
    <t>ELEMENTO DE DESPESAS (R$)</t>
  </si>
  <si>
    <r>
      <rPr>
        <b/>
        <sz val="12"/>
        <rFont val="Calibri"/>
      </rPr>
      <t>Ano</t>
    </r>
    <r>
      <rPr>
        <b/>
        <sz val="12"/>
        <color rgb="FF0066FF"/>
        <rFont val="Calibri"/>
      </rPr>
      <t>-</t>
    </r>
    <r>
      <rPr>
        <b/>
        <sz val="12"/>
        <rFont val="Calibri"/>
      </rPr>
      <t>Base</t>
    </r>
  </si>
  <si>
    <t xml:space="preserve">Despesas Diretas —
Administrativas e Operacionais </t>
  </si>
  <si>
    <t>1.1 Pessoal próprio (inclui cedido de outros órgãos)</t>
  </si>
  <si>
    <t>1.2 Pessoal contratado (mão de obra terceirizada)</t>
  </si>
  <si>
    <t>2 Serviços de terceiros (coleta, transporte, operação de aterro, disposição de RSU etc.)</t>
  </si>
  <si>
    <t>3 Aluguel de imóveis</t>
  </si>
  <si>
    <t>4 Aluguel de veículos, máquinas e equipamentos</t>
  </si>
  <si>
    <t>5 Combustível e manutenção de veículos, máquinas e equipamentos</t>
  </si>
  <si>
    <t>6 Energia elétrica</t>
  </si>
  <si>
    <t>7 Material de consumo</t>
  </si>
  <si>
    <t xml:space="preserve">9 Despesas diversas </t>
  </si>
  <si>
    <t>10 Despesas extraordinárias ou eventuais</t>
  </si>
  <si>
    <t>11 Provisões de despesas contingentes - cíveis e trabalhistas</t>
  </si>
  <si>
    <t>Subtotal — Despesas administrativas e operacionais (A)</t>
  </si>
  <si>
    <t>Despesas indiretas (se não houver informações nos itens anteriores)</t>
  </si>
  <si>
    <t>Depreciação e exaustão de ativos imobilizados (B)</t>
  </si>
  <si>
    <t>Despesas tributárias</t>
  </si>
  <si>
    <t xml:space="preserve">PIS/PASEP e outros tributos sobre a receita (C) </t>
  </si>
  <si>
    <t>Despesas Financeiras</t>
  </si>
  <si>
    <t>Despesas de juros e encargos de empréstimos (D)</t>
  </si>
  <si>
    <t>Custo Contábil Total do Serviço (A+B+C+D)  (E)</t>
  </si>
  <si>
    <t>Custo e ajustes regulatórios</t>
  </si>
  <si>
    <t>Remuneração dos Investimentos em Operação - Capital próprio (F)</t>
  </si>
  <si>
    <t xml:space="preserve">Acréscimos regulatórios (G)  </t>
  </si>
  <si>
    <t>Deduções regulatórias (H)</t>
  </si>
  <si>
    <t>Despesas com a regulação dos serviços (I)</t>
  </si>
  <si>
    <t>Custo Regulatório Total do Serviço (E+F+G+H+I)  (J)</t>
  </si>
  <si>
    <t>Valores Básicos de Cálculo das Taxas ou Tarifas de Manejo de Resíduos (VBC)</t>
  </si>
  <si>
    <t xml:space="preserve">Opção 1 </t>
  </si>
  <si>
    <r>
      <rPr>
        <b/>
        <sz val="10"/>
        <color rgb="FF262626"/>
        <rFont val="Calibri"/>
      </rPr>
      <t>VBC — Custo médio unitário</t>
    </r>
    <r>
      <rPr>
        <b/>
        <sz val="10"/>
        <color rgb="FFF49426"/>
        <rFont val="Calibri"/>
      </rPr>
      <t xml:space="preserve"> por tonelada </t>
    </r>
    <r>
      <rPr>
        <b/>
        <sz val="10"/>
        <color rgb="FF262626"/>
        <rFont val="Calibri"/>
      </rPr>
      <t>coletada (R$/ton)</t>
    </r>
  </si>
  <si>
    <r>
      <rPr>
        <sz val="10"/>
        <color rgb="FF262626"/>
        <rFont val="Calibri"/>
      </rPr>
      <t xml:space="preserve">Quantidade total de resíduos coletados </t>
    </r>
    <r>
      <rPr>
        <b/>
        <sz val="10"/>
        <color rgb="FF262626"/>
        <rFont val="Calibri"/>
      </rPr>
      <t>(ton)</t>
    </r>
  </si>
  <si>
    <t>Opção 2</t>
  </si>
  <si>
    <r>
      <rPr>
        <b/>
        <sz val="10"/>
        <color rgb="FF262626"/>
        <rFont val="Calibri"/>
      </rPr>
      <t>VBC — Custo médio</t>
    </r>
    <r>
      <rPr>
        <b/>
        <sz val="10"/>
        <color rgb="FFF49426"/>
        <rFont val="Calibri"/>
      </rPr>
      <t xml:space="preserve"> anual por domicílio</t>
    </r>
    <r>
      <rPr>
        <b/>
        <sz val="10"/>
        <color rgb="FF262626"/>
        <rFont val="Calibri"/>
      </rPr>
      <t xml:space="preserve"> (R$/dom)</t>
    </r>
  </si>
  <si>
    <r>
      <rPr>
        <sz val="10"/>
        <color rgb="FF262626"/>
        <rFont val="Calibri"/>
      </rPr>
      <t xml:space="preserve">Quantidade total de domicílios com serviço à disposição </t>
    </r>
    <r>
      <rPr>
        <b/>
        <sz val="10"/>
        <color rgb="FF262626"/>
        <rFont val="Calibri"/>
      </rPr>
      <t>(domicílio)</t>
    </r>
  </si>
  <si>
    <t>Opção 3</t>
  </si>
  <si>
    <r>
      <rPr>
        <b/>
        <sz val="10"/>
        <color rgb="FF262626"/>
        <rFont val="Calibri"/>
      </rPr>
      <t>VBC — Custo médio</t>
    </r>
    <r>
      <rPr>
        <b/>
        <sz val="10"/>
        <color rgb="FFF49426"/>
        <rFont val="Calibri"/>
      </rPr>
      <t xml:space="preserve"> mensal por domicílio</t>
    </r>
    <r>
      <rPr>
        <b/>
        <sz val="10"/>
        <color rgb="FF262626"/>
        <rFont val="Calibri"/>
      </rPr>
      <t xml:space="preserve"> (R$/dom)</t>
    </r>
  </si>
  <si>
    <r>
      <rPr>
        <sz val="10"/>
        <color rgb="FF262626"/>
        <rFont val="Calibri"/>
      </rPr>
      <t xml:space="preserve">Quantidade total de domicílios com serviço à disposição </t>
    </r>
    <r>
      <rPr>
        <b/>
        <sz val="10"/>
        <color rgb="FF262626"/>
        <rFont val="Calibri"/>
      </rPr>
      <t>(domicílio)</t>
    </r>
  </si>
  <si>
    <t>Opção 4</t>
  </si>
  <si>
    <r>
      <rPr>
        <b/>
        <sz val="10"/>
        <color rgb="FF262626"/>
        <rFont val="Calibri"/>
      </rPr>
      <t>VBC — Custo médio unitário</t>
    </r>
    <r>
      <rPr>
        <b/>
        <sz val="10"/>
        <color rgb="FFF49426"/>
        <rFont val="Calibri"/>
      </rPr>
      <t xml:space="preserve"> por m³ </t>
    </r>
    <r>
      <rPr>
        <b/>
        <sz val="10"/>
        <color rgb="FF262626"/>
        <rFont val="Calibri"/>
      </rPr>
      <t>de água consumida (R$/m³)</t>
    </r>
  </si>
  <si>
    <r>
      <rPr>
        <sz val="10"/>
        <color rgb="FF262626"/>
        <rFont val="Calibri"/>
      </rPr>
      <t xml:space="preserve">Volume total de água consumido ou faturado no ano </t>
    </r>
    <r>
      <rPr>
        <b/>
        <sz val="10"/>
        <color rgb="FF262626"/>
        <rFont val="Calibri"/>
      </rPr>
      <t>(m³)</t>
    </r>
  </si>
  <si>
    <r>
      <rPr>
        <b/>
        <sz val="10"/>
        <color rgb="FFF2F2F2"/>
        <rFont val="Calibri"/>
      </rPr>
      <t xml:space="preserve">Esta planilha somente deve ser utilizada se for escolhida a aplicação da </t>
    </r>
    <r>
      <rPr>
        <b/>
        <u/>
        <sz val="10"/>
        <color rgb="FFF2F2F2"/>
        <rFont val="Calibri"/>
      </rPr>
      <t>VERSÃO SIMPLIFICADA</t>
    </r>
    <r>
      <rPr>
        <b/>
        <sz val="10"/>
        <color rgb="FFF2F2F2"/>
        <rFont val="Calibri"/>
      </rPr>
      <t xml:space="preserve"> da ferramenta.
Neste caso, as informações das despesas podem ser inseridas diretamente nesta planilha.</t>
    </r>
  </si>
  <si>
    <t xml:space="preserve">Despesas Diretas — 
Administrativas e Operacionais </t>
  </si>
  <si>
    <t>9 Despesas diversas (educação ambiental)</t>
  </si>
  <si>
    <t>Despesas indiretas (se não houver informações nos itens anteriores) - 3%</t>
  </si>
  <si>
    <t>Modelo baseado na Resolução ANA nº 079, de 14 de junho de 2021.</t>
  </si>
  <si>
    <t>%</t>
  </si>
  <si>
    <t>Prestador</t>
  </si>
  <si>
    <t>Despesa</t>
  </si>
  <si>
    <t>Valor</t>
  </si>
  <si>
    <t>Coleta de resíduos</t>
  </si>
  <si>
    <t>Coleta e transporte dos resíduos do município</t>
  </si>
  <si>
    <t>-</t>
  </si>
  <si>
    <t>Destinação final</t>
  </si>
  <si>
    <t>Transbordo e destinação final dos resíduos</t>
  </si>
  <si>
    <t>Total</t>
  </si>
  <si>
    <t>As despesas diretas serão executadas através de contratação e a cobrança se dará na fatura de abastecimento de água e esgotamento sanitário.</t>
  </si>
  <si>
    <t>Acréscimos Regulatórios</t>
  </si>
  <si>
    <t>Inadimplência</t>
  </si>
  <si>
    <t>2% estimado</t>
  </si>
  <si>
    <t>CADÚnico</t>
  </si>
  <si>
    <t>estimado</t>
  </si>
  <si>
    <t>Investimentos</t>
  </si>
  <si>
    <t>TOTAL</t>
  </si>
  <si>
    <t>Pagantes (IPTU + Taxas)</t>
  </si>
  <si>
    <t>Lançamentos 2018</t>
  </si>
  <si>
    <t>Percentual de pagamentos recebidos em 2018</t>
  </si>
  <si>
    <t>Inadimplência 2018</t>
  </si>
  <si>
    <t>Lançamentos 2019</t>
  </si>
  <si>
    <t>Percentual de pagamentos recebidos em 2019</t>
  </si>
  <si>
    <t>Inadimplência 2019</t>
  </si>
  <si>
    <t>Lançamentos 2020</t>
  </si>
  <si>
    <t>Inadimplência 2020</t>
  </si>
  <si>
    <t>Média da Inadimplência nos anos 2018, 2019 e 2020</t>
  </si>
  <si>
    <t>Famílias no CADÚnico com registros atualizados (junho/2021)</t>
  </si>
  <si>
    <t>Registros no cadastro da prefeitura</t>
  </si>
  <si>
    <t>Custo contábil total do serviço + Inadimplência + Investimentos + despesas com a regulação dos serviços</t>
  </si>
  <si>
    <t>custo médio anual por registro em 2021 considerando o custo contábil total do serviço + acréscimos regulatórios (exceto CADÚnico)</t>
  </si>
  <si>
    <t>/mês</t>
  </si>
  <si>
    <t>% valor pago da tarifa de resíduos sólidos por família no CADÚnico (com informações atualizadas)</t>
  </si>
  <si>
    <t>valor pago da tarifa de resíduos por família no CADÚnico (com informações atualizadas)</t>
  </si>
  <si>
    <t>ANO</t>
  </si>
  <si>
    <t>Tarifa R$ / m³</t>
  </si>
  <si>
    <t>RESIDENCIAL BÁSICO</t>
  </si>
  <si>
    <t>PUBLICA</t>
  </si>
  <si>
    <t>A tarifa de manejo de resíduos sólidos será calculada por m³ de água consumida.</t>
  </si>
  <si>
    <t>Tabela 1 — Estrutura referencial de cálculo da TMRS com base 
na categoria dos imóveis e na frequência da coleta (Opção 1 ou 2)</t>
  </si>
  <si>
    <t>Classe</t>
  </si>
  <si>
    <t>Categoria</t>
  </si>
  <si>
    <t>Subcategoria</t>
  </si>
  <si>
    <t>Frequência da coleta</t>
  </si>
  <si>
    <t>Unidade</t>
  </si>
  <si>
    <t>Fator de cálculo</t>
  </si>
  <si>
    <r>
      <rPr>
        <sz val="12"/>
        <color rgb="FF04272E"/>
        <rFont val="Calibri"/>
      </rPr>
      <t>VBC</t>
    </r>
    <r>
      <rPr>
        <vertAlign val="subscript"/>
        <sz val="12"/>
        <color rgb="FF04272E"/>
        <rFont val="Calibri"/>
      </rPr>
      <t>tmrs</t>
    </r>
    <r>
      <rPr>
        <sz val="12"/>
        <color rgb="FF04272E"/>
        <rFont val="Calibri"/>
      </rPr>
      <t xml:space="preserve"> R$/domic</t>
    </r>
  </si>
  <si>
    <r>
      <rPr>
        <sz val="12"/>
        <color rgb="FF04272E"/>
        <rFont val="Calibri"/>
      </rPr>
      <t>Taxa anual R$/Domic</t>
    </r>
    <r>
      <rPr>
        <vertAlign val="superscript"/>
        <sz val="12"/>
        <color rgb="FF04272E"/>
        <rFont val="Calibri"/>
      </rPr>
      <t>(1)</t>
    </r>
  </si>
  <si>
    <t>Residencial</t>
  </si>
  <si>
    <t>Social de baixa renda</t>
  </si>
  <si>
    <t>1 x semana</t>
  </si>
  <si>
    <t>Domicílio</t>
  </si>
  <si>
    <t>3 x semana</t>
  </si>
  <si>
    <t>6 x semana</t>
  </si>
  <si>
    <t>Normal</t>
  </si>
  <si>
    <t>Comercial e serviços</t>
  </si>
  <si>
    <t>Única</t>
  </si>
  <si>
    <t>Industrial</t>
  </si>
  <si>
    <t>Pública e filantrópica</t>
  </si>
  <si>
    <t>(1) Lançamento anual da TMRS — a cobrança pode ser em parcela única ou mensal</t>
  </si>
  <si>
    <t>Tabela 2 — Estrutura referencial de cálculo da TMRS com base na categoria e no padrão dos imóveis 
(Opção 1 ou 2)</t>
  </si>
  <si>
    <t>Padrão/Área Construída</t>
  </si>
  <si>
    <t xml:space="preserve">Fator Padrão Porte/área  </t>
  </si>
  <si>
    <t xml:space="preserve">VBCtmrs R$/domic </t>
  </si>
  <si>
    <r>
      <rPr>
        <sz val="12"/>
        <color rgb="FF04272E"/>
        <rFont val="Calibri"/>
      </rPr>
      <t>Taxa anual</t>
    </r>
    <r>
      <rPr>
        <vertAlign val="superscript"/>
        <sz val="12"/>
        <color rgb="FF04272E"/>
        <rFont val="Calibri"/>
      </rPr>
      <t xml:space="preserve">(1) </t>
    </r>
    <r>
      <rPr>
        <sz val="12"/>
        <color rgb="FF04272E"/>
        <rFont val="Calibri"/>
      </rPr>
      <t>R$/domic</t>
    </r>
  </si>
  <si>
    <t>Padrão popular — até 70 m²</t>
  </si>
  <si>
    <t>Padrão médio — de 71 a 200 m²</t>
  </si>
  <si>
    <t>Alto padrão — acima de 201 m²</t>
  </si>
  <si>
    <t>Pequeno porte — até 100 m²</t>
  </si>
  <si>
    <t>Médio porte — entre 100 e 300 m²</t>
  </si>
  <si>
    <t>Grande porte — acima de 300 m²</t>
  </si>
  <si>
    <t>Pequeno porte — até 200 m²</t>
  </si>
  <si>
    <t>Médio porte — entre 200 e 500 m²</t>
  </si>
  <si>
    <t>Grande porte — acima de 500 m²</t>
  </si>
  <si>
    <t>Tabela 3 — Estrutura referencial de cálculo da TMRS com base na categoria dos imóveis, 
na frequência da coleta e no consumo de água (Opção 3)</t>
  </si>
  <si>
    <t>Valor Básico de Cálculo (VBC)</t>
  </si>
  <si>
    <t xml:space="preserve">Tabela 3.1 – Categoria Residencial e Pública </t>
  </si>
  <si>
    <t>Anual</t>
  </si>
  <si>
    <t>Mensal</t>
  </si>
  <si>
    <t>Fatores de cálculo cumulativos</t>
  </si>
  <si>
    <t>Categoria de uso (a)</t>
  </si>
  <si>
    <t>Consumo médio mensal de água (c)</t>
  </si>
  <si>
    <t>Simulação da taxa ou tarifa para domicílio no limite superior de cada faixa</t>
  </si>
  <si>
    <t>Alternada (b1)</t>
  </si>
  <si>
    <t>Diária (b2)</t>
  </si>
  <si>
    <t>Coleta em dias alternados</t>
  </si>
  <si>
    <t>Coleta diária</t>
  </si>
  <si>
    <t>Fator fixo</t>
  </si>
  <si>
    <t>Até 5 m³</t>
  </si>
  <si>
    <t>Fator variável por m³</t>
  </si>
  <si>
    <t>&gt; 5 a 15m³</t>
  </si>
  <si>
    <t>&gt; 15 a 25m³</t>
  </si>
  <si>
    <t>&gt; 25 a 35 m³</t>
  </si>
  <si>
    <t>&gt; 35 a 50 m³</t>
  </si>
  <si>
    <t>&gt; 50 m³ até o limite de 100 m³</t>
  </si>
  <si>
    <t xml:space="preserve"> Tabela 3.2 – Categoria Comercial (inclusive prestadores de serviços)</t>
  </si>
  <si>
    <t>Frequência da Coleta</t>
  </si>
  <si>
    <t>&gt; 50 m³ até o limite de 150 m³</t>
  </si>
  <si>
    <t>Tabela 3.3 – Categoria Industrial</t>
  </si>
  <si>
    <t xml:space="preserve"> </t>
  </si>
  <si>
    <t>&gt; 5 a 30 m³</t>
  </si>
  <si>
    <t>&gt; 30 a 100m³</t>
  </si>
  <si>
    <t>&gt; 100 a 500 m³</t>
  </si>
  <si>
    <t>&gt; 500 m³ até o limite de 1000 m³</t>
  </si>
  <si>
    <r>
      <rPr>
        <sz val="10"/>
        <color rgb="FF7F7F7F"/>
        <rFont val="Calibri"/>
      </rPr>
      <t>Fórmula de cálculo da TMRS =  VBC</t>
    </r>
    <r>
      <rPr>
        <vertAlign val="subscript"/>
        <sz val="10"/>
        <color rgb="FF7F7F7F"/>
        <rFont val="Calibri"/>
      </rPr>
      <t>TMRS</t>
    </r>
    <r>
      <rPr>
        <sz val="10"/>
        <color rgb="FF7F7F7F"/>
        <rFont val="Calibri"/>
      </rPr>
      <t xml:space="preserve"> x (Fator a x Fator b</t>
    </r>
    <r>
      <rPr>
        <vertAlign val="subscript"/>
        <sz val="10"/>
        <color rgb="FF7F7F7F"/>
        <rFont val="Calibri"/>
      </rPr>
      <t xml:space="preserve">1,2 </t>
    </r>
    <r>
      <rPr>
        <sz val="10"/>
        <color rgb="FF7F7F7F"/>
        <rFont val="Calibri"/>
      </rPr>
      <t>x Fator c)</t>
    </r>
  </si>
  <si>
    <t>Tabela 4 — Estrutura referencial de cálculo da TMRS com base na categoria dos imóveis e no volume de água consumida (Opção 4)</t>
  </si>
  <si>
    <t>Categorias e faixas de consumo mensal de água</t>
  </si>
  <si>
    <t>Fatores de cálculo dos valores unitários na faixa</t>
  </si>
  <si>
    <t>Preço unitário da taxa/tarifa por faixa                         R$/m³ de água</t>
  </si>
  <si>
    <t>VBC — Valor Básico de Cálculo R$/m³ de água</t>
  </si>
  <si>
    <t>Simulação de taxa/tarifa individual (média da faixa)                         R$ / Domicílio / mês</t>
  </si>
  <si>
    <t>Residencial normal</t>
  </si>
  <si>
    <t>Até 10 m³ — Taxa Básica</t>
  </si>
  <si>
    <t>De 10 a 20 m³</t>
  </si>
  <si>
    <t>De 20 a 30 m³</t>
  </si>
  <si>
    <t>De 30 a 40 m³</t>
  </si>
  <si>
    <t>De 40 a 100 m³</t>
  </si>
  <si>
    <t>Acima de 100 m³</t>
  </si>
  <si>
    <t>Residencial social</t>
  </si>
  <si>
    <t>De 10 a 15 m³</t>
  </si>
  <si>
    <t>De 15 a 20 m³</t>
  </si>
  <si>
    <t>Comercial</t>
  </si>
  <si>
    <t>De 30 a 50 m³</t>
  </si>
  <si>
    <t>De 50 a 150 m³</t>
  </si>
  <si>
    <t>Acima de 150 m³</t>
  </si>
  <si>
    <t>De 10 a 30 m³</t>
  </si>
  <si>
    <t>De 30 a 100 m³</t>
  </si>
  <si>
    <t>De 100 a 500 m³</t>
  </si>
  <si>
    <t>De 500 a 1000 m³</t>
  </si>
  <si>
    <t>Acima 1000 m³</t>
  </si>
  <si>
    <t>Pública</t>
  </si>
  <si>
    <t>5. Hipóteses de cobrança em regime de tarifa</t>
  </si>
  <si>
    <r>
      <rPr>
        <sz val="10"/>
        <color rgb="FF262626"/>
        <rFont val="Calibri"/>
      </rPr>
      <t xml:space="preserve">1.Quando o serviço for prestado mediante </t>
    </r>
    <r>
      <rPr>
        <b/>
        <sz val="10"/>
        <color rgb="FFF49426"/>
        <rFont val="Calibri"/>
      </rPr>
      <t>concessão comum</t>
    </r>
    <r>
      <rPr>
        <sz val="10"/>
        <color rgb="FF262626"/>
        <rFont val="Calibri"/>
      </rPr>
      <t>, incluindo todas as atividades de coleta até a destinação final adequada, a cobrança do serviço poderá ser feita diretamente pelo prestador, em regime de tarifa, por meio de documento de cobrança específico (conta/fatura). Neste caso, o prestador não receberá qualquer espécie de contraprestação do Município, exceto na forma de investimento, sendo a tarifa e outras receitas acessórias a fonte exclusiva de remuneração do serviço prestado.</t>
    </r>
  </si>
  <si>
    <r>
      <rPr>
        <sz val="10"/>
        <color rgb="FF262626"/>
        <rFont val="Calibri"/>
      </rPr>
      <t xml:space="preserve">2. No caso de </t>
    </r>
    <r>
      <rPr>
        <b/>
        <sz val="10"/>
        <color rgb="FFF49426"/>
        <rFont val="Calibri"/>
      </rPr>
      <t>concessão patrocinada (PPP)</t>
    </r>
    <r>
      <rPr>
        <sz val="10"/>
        <color rgb="FFF49426"/>
        <rFont val="Calibri"/>
      </rPr>
      <t>,</t>
    </r>
    <r>
      <rPr>
        <sz val="10"/>
        <color rgb="FF262626"/>
        <rFont val="Calibri"/>
      </rPr>
      <t xml:space="preserve"> e desde que o prestador execute todas as etapas do serviço, também poderá ser adotado regime de tarifa. Nesse caso, a remuneração do serviço será coberta parcialmente pela tarifa e outras receitas acessórias e o restante será coberto por meio de contraprestação do Município, na forma pactuada no contrato.</t>
    </r>
  </si>
  <si>
    <t>3. Essas hipóteses também se aplicam quando houver prestação em regime de gestão associada, por meio de consórcio ou de convênio de cooperação, em que há delegação por meio de contrato de programa.</t>
  </si>
  <si>
    <t>4. Nesses casos, a cobrança somente poderá incidir sobre os usuários efetivos do serviço, condição esta que deverá ser estabelecida pela regulação legal da cobrança, mediante critérios objetivos de aferição, tais como ser usuário ativo dos serviços de abastecimento de água, de esgotamento sanitário e/ou de energia elétrica; ou o imóvel, edificado ou não, estar sendo utilizado para qualquer atividade (moradia, comércio, serviço, indústria etc.); e haver adesão contratual do usuário, ainda que a adesão seja compulsória nos termos da lei.</t>
  </si>
  <si>
    <r>
      <rPr>
        <sz val="10"/>
        <color rgb="FF262626"/>
        <rFont val="Calibri"/>
      </rPr>
      <t xml:space="preserve">5. A jurisprudência existente não é conclusiva sobre a possibilidade de cobrança de tarifa desses serviços, quando houver </t>
    </r>
    <r>
      <rPr>
        <b/>
        <sz val="10"/>
        <color rgb="FFF49426"/>
        <rFont val="Calibri"/>
      </rPr>
      <t>prestação direta</t>
    </r>
    <r>
      <rPr>
        <b/>
        <sz val="10"/>
        <color rgb="FF262626"/>
        <rFont val="Calibri"/>
      </rPr>
      <t xml:space="preserve"> </t>
    </r>
    <r>
      <rPr>
        <sz val="10"/>
        <color rgb="FF262626"/>
        <rFont val="Calibri"/>
      </rPr>
      <t>por órgão ou entidade municipal. No entanto, por interpretação isonômica com a cobrança de tarifas pela prestação direta dos serviços de abastecimento de água e de esgotamento sanitário, pode-se concluir que também nesse caso pode ser adotado o regime de cobrança de tarifa dos usuários efetivos do serviço.</t>
    </r>
  </si>
  <si>
    <t xml:space="preserve">6. Os critérios de cálculo da tarifa podem ser iguais aos propostos para o cálculo da taxa ou outros definidos pela regulação, observando-se que, neste caso, se a legislação municipal não determinar o contrário, a regulação da tarifa poderá ser feita por decreto e, complementarmente, por normas do ente regulador. </t>
  </si>
  <si>
    <t>7. Se houver prestação do serviço de abastecimento de água universalizada na área de cobertura do serviço de coleta de resíduos sólidos domiciliares ou equiparados, a tarifa ou taxa de manejo de resíduos poderá ser calculada com base no consumo de água, utilizando estrutura similar à daquele serviço.</t>
  </si>
  <si>
    <r>
      <rPr>
        <sz val="10"/>
        <color rgb="FF262626"/>
        <rFont val="Calibri"/>
      </rPr>
      <t xml:space="preserve">8. Para os imóveis, edificados ou não, que não sejam caracterizados como usuários efetivos dos serviços, somente poderá haver cobrança de </t>
    </r>
    <r>
      <rPr>
        <b/>
        <sz val="10"/>
        <color rgb="FFF49426"/>
        <rFont val="Calibri"/>
      </rPr>
      <t>taxa pela disposição</t>
    </r>
    <r>
      <rPr>
        <sz val="10"/>
        <color rgb="FF262626"/>
        <rFont val="Calibri"/>
      </rPr>
      <t xml:space="preserve"> e uso potencial desses serviços. Essa receita pertence ao Município ou à entidade pública prestadora do serviço, mas pode ser vinculada  para o pagamento de contraprestação ao prestador ou para realização de investimentos em infraestruturas do serviço, no caso de prestação em regime de concessão.</t>
    </r>
  </si>
  <si>
    <t>RETORNAR para o Índice</t>
  </si>
  <si>
    <t>Glossário de termos, expressões e conceitos técnicos utilizados nesta ferramenta</t>
  </si>
  <si>
    <t>Nº ordem</t>
  </si>
  <si>
    <t>Termo/expressão/conceito</t>
  </si>
  <si>
    <t xml:space="preserve">Definição </t>
  </si>
  <si>
    <t>Acréscimos regulatórios</t>
  </si>
  <si>
    <t>Corresponde aos valores de acréscimos regulatórios referentes a custos ou despesas não especificadas na Planilha "2 DadosFinanServRSU", tais como restos a pagar de despesas de custeio deste serviço do ano anterior, sem cobertura de caixa; perdas de receitas por inadimplência ou por anistia; subsídio tributário/tarifário de isenções e outros benefícios sociais; outros custos admitidos pela regulação.</t>
  </si>
  <si>
    <t>Administração central</t>
  </si>
  <si>
    <t>Estrutura administrativa da Prefeitura ou da entidade municipal (autarquia/empresa) responsável pela prestação do serviço de manejo de resíduos sólidos urbanos, correspondente às atividades-meio da Administração, tais como Direção-geral, Secretaria/Departamento de Administração, Secretaria/Departamento de Finanças, Secretaria/Departamento de Planejamento, Procuradoria Jurídica etc.</t>
  </si>
  <si>
    <t>Ano-base de cálculo dos custos</t>
  </si>
  <si>
    <t>O último ano civil completo cujos custos realizados dos serviços serão tomados como base para a estimativa dos custos ou do Valor Básico de Cálculo (VBC) para o ano em que vigorarão as taxas ou tarifas calculadas.</t>
  </si>
  <si>
    <t>Ativo imobilizado líquido</t>
  </si>
  <si>
    <t>Corresponde ao valor total de aquisição, construção ou implantação dos ativos imobilizados menos o valor total acumulado da depreciação e exaustão dos mesmos.</t>
  </si>
  <si>
    <t>Ativos imobilizados</t>
  </si>
  <si>
    <t>Todos os bens móveis e imóveis utilizados ou vinculados à prestação dos serviços.</t>
  </si>
  <si>
    <t>Balancetes analíticos</t>
  </si>
  <si>
    <t>Relatórios detalhados da execução orçamentária e dos registros e movimentações contábeis das variações patrimoniais ativas e passivas, das receitas e das depesas do Município ou da entidade municipal autônoma (autarquia/empresa) responsável pela prestação do serviço.</t>
  </si>
  <si>
    <t>Centros de custos</t>
  </si>
  <si>
    <t>Correspondem ao conjunto de unidades administrativas e/ou de atividades específicas relacionadas à prestação do serviço, para as quais se deseja apropriar e gerenciar os respectivos custos, tais como atividades da Administração Central, atividade de coleta convencional de resíduos, atividade de coleta seletiva, atividade de triagem e/ou de compostagem, atividade de implantação e operação de aterro sanitário etc.</t>
  </si>
  <si>
    <t>Custo contábil</t>
  </si>
  <si>
    <t>Custo do serviço apurado com base nas informações contábeis relativas às despesas correntes vinculadas ao serviço, mais as depesas de depreciação e exaustão de ativos imobilizados, inclusive despesas provisionadas.</t>
  </si>
  <si>
    <t>Custo regulatório</t>
  </si>
  <si>
    <t>Custo do serviço apurado depois dos ajustes de acréscimos e deduções regulatórias estabelecidos pela regulação, cujo valor constitui a base de cálculo (VBC) das taxas ou tarifas pela disposição e prestação do serviço de manejo de resíduos sólidos urbanos.</t>
  </si>
  <si>
    <t>Deduções regulatórias</t>
  </si>
  <si>
    <t xml:space="preserve">Valores de deduções definidas pela regulação referentes a receitas acessórias e eventuais, receitas de multas e encargos por inadimplência, valores de multas ou encargos contratuais pagos a terceiros; despesa com publicidade não institucional; e outros gastos ineficientes previstos pela regulação. </t>
  </si>
  <si>
    <t>Depreciação de ativo imobilizado</t>
  </si>
  <si>
    <t xml:space="preserve">Parcela do valor de aquisição, construção ou implantação do ativo imobilizado vinculado ao serviço que é incorporada/apropriada ao custo da prestação do serviço, equivalente à fração (%) de desgaste anual desse bem, proporcional à sua vida útil estimada. Forma de recuperação do capital investido, para formação de fundo rotativo (art. 13, Lei nº 11.445/2007) para reposição dos bens após sua vida útil ou para financiar novos investimentos em expansão ou melhoria do serviço,
No caso dos bens móveis, que podem ser vendidos ao final de sua vida útil, o cálculo da depreciação incide sobre o valor de aquisição menos o percentual do valor residual esperado pelo qual o bem poderá ser vendido após a desativação (desmobilização) do seu uso no serviço. </t>
  </si>
  <si>
    <t>Despesas com a cobrança e arrecadação de taxas e tarifas</t>
  </si>
  <si>
    <t>Despesas ou gastos com o processamento e a emissão de documentos/contas de arrecadação das taxas ou tarifas, bem como despesas com tarifas bancárias devidas pela arrecadação dos valores pela rede bancária ou de seus credenciados.</t>
  </si>
  <si>
    <t>Despesas com pessoal contratado</t>
  </si>
  <si>
    <t xml:space="preserve">Valor total pago ou devido no exercício a empresas terceirizadoras de mão de obra ou a profissionais autônomos, lotados em atividades continuadas, substituindo ou complementando o quadro de pessoal próprio. </t>
  </si>
  <si>
    <t>Despesas com pessoal próprio</t>
  </si>
  <si>
    <t>Valor de todas as remunerações pagas ou devidas no exercício aos servidores/empregados próprios da Prefeitura ou da entidade municipal alocados à prestação do serviço de manejo de resíduos sólidos urbanos, inclusive provisões de férias e outros benefícios futuros dos servidores/empregados, bem como as despesas com contribuições previdenciárias patronais, vale-transporte, vale-alimentação, auxílio-educação e outros eventuais benefícios e vantagens.</t>
  </si>
  <si>
    <t xml:space="preserve">Despesas de regulação e fiscalização dos serviços </t>
  </si>
  <si>
    <t>Valor devido à entidade reguladora e fiscalizadora da prestação do serviço, particularmente quando houver delegação contratual da prestação do serviço a terceiros.</t>
  </si>
  <si>
    <t>Despesas diretas — administrativas e operacionais</t>
  </si>
  <si>
    <t>Despesas ou  gastos em atividades administrativas e operacionais diretamente relacionadas com a prestação do serviço.</t>
  </si>
  <si>
    <t>Despesas extraordinárias ou eventuais</t>
  </si>
  <si>
    <t>Despesas de ocorrência eventual ou em situações extraordinárias, não provisionadas ou imprevisíveis, tais como desativação de lixões, indenizações civis e passivos trabalhistas, ocorrências de greves, calamidades e catástrofes etc.
Devem ser consideradas somente as despesas identificáveis e exclusivas das atividades relacionadas ao serviço.</t>
  </si>
  <si>
    <t>Despesas financeiras</t>
  </si>
  <si>
    <t>Despesas de juros e demais encargos contratuais, tais como taxa de risco, taxa de administração, correção monetária ou cambial, sobre empréstimos para investimentos em infraestruturas dos serviços ou para capital de giro.</t>
  </si>
  <si>
    <t>Despesas indiretas (administrativas ou de apoio)</t>
  </si>
  <si>
    <t>Parcela das despesas da administração geral da Prefeitura, correspondentes às suas atividades-meio (Secretarias de Administração, de Finanças, de Planejamento, Procuradoria Jurídica etc.) e, se for o caso, da(s) Secretaria(s) a que estejam subordinadas, de forma não exclusiva, as unidades (Departamento, Divisão, Setor etc.) responsáveis pela prestação do serviço de coleta e destinação final dos resíduos sólidos urbanos, cujo valor pode ser incorporado/apropriado ao custo do serviço.
O mesmo se aplica quando o serviço for prestado por autarquia ou empresa municipal que também seja responsável pela prestação de outros serviços.</t>
  </si>
  <si>
    <t>Dívida ativa</t>
  </si>
  <si>
    <t xml:space="preserve">Dívidas vencidas, relativas a anos anteriores ao ano corrente, referentes a tributos e outras receitas correntes, inclusive taxas e tarifas devidas por usuários de serviços públicos. Geralmente, essas dívidas são registradas/lançadas em contas contábeis específicas do ativo patrimonial no encerramento do ano corrente ou logo no início do ano seguinte.  </t>
  </si>
  <si>
    <t>Economia (de água)</t>
  </si>
  <si>
    <t>Unidade imobiliária autônoma correspondente a cada imóvel ou parte independente do mesmo, inclusive terreno não edificado, com registro individual no cadastro imobiliário do município ou inscrito no cadastro de usuários do prestador do serviço como economia ou unidade individual usuária dos serviços públicos de saneamento básico.</t>
  </si>
  <si>
    <t>Exaustão de ativo imobilizado</t>
  </si>
  <si>
    <t xml:space="preserve">Definição igual à da depreciação que se aplica ao ativo correspondente ao aterro sanitário ou à parte dele que será desativada e encerrada definitivamente ao final de sua vida útil, quando já não poderá receber mais resíduos/rejeitos e cuja área não poderá ser vendida ou utilizada para qualquer atividade vinculada ao serviço. </t>
  </si>
  <si>
    <t>Fato gerador da cobrança</t>
  </si>
  <si>
    <t>Utilização, efetiva ou potencial, de serviço público específico e divisível prestado ao contribuinte ou posto à sua disposição em efetivo funcionamento, consideradas as atividades e situações de sua prestação ou disposição em que poderão ser cobradas taxas ou tarifas diretamente dos usuários/contribuintes.</t>
  </si>
  <si>
    <t>Isenções e subsídios legais</t>
  </si>
  <si>
    <r>
      <rPr>
        <b/>
        <u/>
        <sz val="10"/>
        <color rgb="FF262626"/>
        <rFont val="Calibri"/>
      </rPr>
      <t>Isenções</t>
    </r>
    <r>
      <rPr>
        <sz val="10"/>
        <color rgb="FF262626"/>
        <rFont val="Calibri"/>
      </rPr>
      <t xml:space="preserve"> — benefícios fiscais de não pagamento de tributos (impostos, taxas e contribuições) ou de preços públicos (tarifas) concedidos por lei para determinadas categorias de contribuintes ou de usuários de serviços públicos.
</t>
    </r>
    <r>
      <rPr>
        <b/>
        <u/>
        <sz val="10"/>
        <color rgb="FF262626"/>
        <rFont val="Calibri"/>
      </rPr>
      <t>Subsídios</t>
    </r>
    <r>
      <rPr>
        <sz val="10"/>
        <color rgb="FF262626"/>
        <rFont val="Calibri"/>
      </rPr>
      <t xml:space="preserve"> — benefícios financeiros geralmente concedidos a cidadãos de baixa renda ou a usuários de serviços públicos, sob a forma de desconto integral ou parcial do preço do bem ou serviço (por exemplo, farmácia popular, bolsa escolar) ou da taxa ou tarifa de serviço público, ou mediante pagamento ou repasse de um valor monetário destinado à aquisição ou ao pagamento do bem ou serviço pelo próprio beneficiário.</t>
    </r>
  </si>
  <si>
    <t>Materiais de consumo</t>
  </si>
  <si>
    <t>Todos os materiais, exceto energia elétrica e combustíveis e lubrificantes, consumidos em quaisquer atividades da prestação dos serviços, incluindo uniformes, equipamentos individuais de segurança, material de escritório, material de limpeza e conservação, consumo de água etc.
Não inclui materiais de construção e outros empregados na construção, implantação, reposição ou reforma de quaisquer edificações ou infraestruturas operacionais vinculadas ao serviço, os quais devem ser apropriados como investimentos em ativos imobilizados.</t>
  </si>
  <si>
    <t>PIS/PASEP (Programa de Integração Social/Programa de Formação do Patrimônio do Servidor Público)</t>
  </si>
  <si>
    <t>Contribuição social incidente sobre a receita total do serviço, originária da cobrança de taxas ou tarifas e de preços públicos, de repasses orçamentários ou subvenções e doações de outros entes públicos ou de terceiros e quaisquer receitas eventuais vinculadas ao serviço. A alíquota aplicável ao setor público é de 1%.</t>
  </si>
  <si>
    <t>Política de cobrança ou de remuneração de serviço público</t>
  </si>
  <si>
    <t>Compreende as normas de regulação, os atos e procedimentos administrativos, que definem o regime de cobrança (tributário ou tarifário), o fato gerador, o contribuinte ou usuário devedor, a base e os critérios de cálculo, a estrutura e forma de cálculo da remuneração (taxa ou tarifa) devida pela disposição e prestação e pelo uso efetivo ou potencial do serviço público.</t>
  </si>
  <si>
    <t>Provisões de despesas contingentes — cíveis, trabalhistas e outras</t>
  </si>
  <si>
    <t xml:space="preserve">Provisão de despesas previsíveis com gastos ou desembolsos futuros relativos a ações civis ou trabalhistas ajuizadas no ano; encerramento de aterro sanitário; desativação de lixão etc. </t>
  </si>
  <si>
    <t>Regime e forma de prestação do serviço</t>
  </si>
  <si>
    <r>
      <rPr>
        <sz val="10"/>
        <color rgb="FF262626"/>
        <rFont val="Calibri"/>
      </rPr>
      <t xml:space="preserve">A Constituição Federal (art, 175) admite dois regimes de prestação do serviço público: o </t>
    </r>
    <r>
      <rPr>
        <b/>
        <sz val="10"/>
        <color rgb="FF262626"/>
        <rFont val="Calibri"/>
      </rPr>
      <t>Regime de Prestação Direta</t>
    </r>
    <r>
      <rPr>
        <sz val="10"/>
        <color rgb="FF262626"/>
        <rFont val="Calibri"/>
      </rPr>
      <t>, que pode ser</t>
    </r>
    <r>
      <rPr>
        <b/>
        <sz val="10"/>
        <color rgb="FF262626"/>
        <rFont val="Calibri"/>
      </rPr>
      <t xml:space="preserve"> centralizada</t>
    </r>
    <r>
      <rPr>
        <sz val="10"/>
        <color rgb="FF262626"/>
        <rFont val="Calibri"/>
      </rPr>
      <t xml:space="preserve"> ou </t>
    </r>
    <r>
      <rPr>
        <b/>
        <sz val="10"/>
        <color rgb="FF262626"/>
        <rFont val="Calibri"/>
      </rPr>
      <t>descentralizada</t>
    </r>
    <r>
      <rPr>
        <sz val="10"/>
        <color rgb="FF262626"/>
        <rFont val="Calibri"/>
      </rPr>
      <t xml:space="preserve">, e o </t>
    </r>
    <r>
      <rPr>
        <b/>
        <sz val="10"/>
        <color rgb="FF262626"/>
        <rFont val="Calibri"/>
      </rPr>
      <t>Regime de Prestação Indireta</t>
    </r>
    <r>
      <rPr>
        <sz val="10"/>
        <color rgb="FF262626"/>
        <rFont val="Calibri"/>
      </rPr>
      <t xml:space="preserve">, mediante delegação a terceiros, que pode ser em regime de concessão precedida de licitação ou, em regime de gestão associada, autorizada por consórcio público ou por convênio de cooperação. 
No regime de prestação direta, a forma de prestação pode ser </t>
    </r>
    <r>
      <rPr>
        <b/>
        <sz val="10"/>
        <color rgb="FF262626"/>
        <rFont val="Calibri"/>
      </rPr>
      <t>centralizada</t>
    </r>
    <r>
      <rPr>
        <sz val="10"/>
        <color rgb="FF262626"/>
        <rFont val="Calibri"/>
      </rPr>
      <t xml:space="preserve">, feita por órgão da estrutura interna da Administração Direta, ou </t>
    </r>
    <r>
      <rPr>
        <b/>
        <sz val="10"/>
        <color rgb="FF262626"/>
        <rFont val="Calibri"/>
      </rPr>
      <t>descentralizada</t>
    </r>
    <r>
      <rPr>
        <sz val="10"/>
        <color rgb="FF262626"/>
        <rFont val="Calibri"/>
      </rPr>
      <t xml:space="preserve">, feita por autarquia ou empresa municipal, integrante da Administração Indireta do Município, inclusive consórcio público do qual participe, quando este for o próprio prestador.
No Regime de Prestação Indireta, a prestação pode ser feita por qualquer entidade privada ou estatal, mediante </t>
    </r>
    <r>
      <rPr>
        <b/>
        <sz val="10"/>
        <color rgb="FF262626"/>
        <rFont val="Calibri"/>
      </rPr>
      <t>contrato de concessão</t>
    </r>
    <r>
      <rPr>
        <sz val="10"/>
        <color rgb="FF262626"/>
        <rFont val="Calibri"/>
      </rPr>
      <t xml:space="preserve"> precedida de licitação ou, no âmbito da gestão associada, por entidade pública ou estatal de outro ente da Federação, mediante contrato de programa, autorizada por consórcio público do qual o Município participe ou por convênio de cooperação. </t>
    </r>
  </si>
  <si>
    <t>Taxa de remuneração do ativo imobilizado líquido</t>
  </si>
  <si>
    <t>Valor percentual estabelecido pela regulação do serviço como remuneração anual do ativo imobilizado em operação (capital investido), incidente sobre o valor ou saldo líquido médio anual dos ativos imobilizados, deduzidas a depreciação e exaustão, cujo montante pode/deve ser incorporado ao custo do serviço para efeito de determinação do custo regulatório e do Valor Básico de Cálculo (VBC) da taxa ou tarifa.</t>
  </si>
  <si>
    <t>Taxa SELIC</t>
  </si>
  <si>
    <t xml:space="preserve">Taxa do Sistema Especial de Liquidação e de Custódia (SELIC) em que são transacionados títulos públicos federais. Funciona como taxa básica de juros da economia, referência para todas as taxas de juros do país, como as taxas de juros dos empréstimos, dos financiamentos e das aplicações financeiras.  </t>
  </si>
  <si>
    <t>Valor unitário do custo regulatório dos serviços que serve de base para o cálculo dos valores das taxas ou tarifas individuais aplicadas para cada usuário ou contribuinte, conforme os critérios de cálculo definidos pela regulação.
A planilha/aba "6 Tabelas_Taxas_PreçosUnitários" apresenta exemplos de critérios de cálculo das taxas ou tarifas individuais.</t>
  </si>
  <si>
    <t>TABELA AUXILIAR PARA LEVANTAMENTO E CONTROLE GERENCIAL DE ATIVOS IMOBILIZADOS DO SERVIÇO DE MANEJO DE RESÍDUOS</t>
  </si>
  <si>
    <t>Geralmente, o sistema de gestão patrimonial das Prefeituras só controla os bens móveis (veículos, mobiliários, computadores, máquinas etc.). A maioria dos municípios também não tem cadastro técnico e/ou registros regulares em cartórios de seus bens móveis e imóveis. As normas de contabilidade aplicáveis ao setor público orientam para que os municípios façam o controle e a contabilidade patrimonial, inclusive a depreciação de seus bens móveis e imóveis, especialmente os bens vinculados à prestação de serviços públicos continuados e remunerados por taxas ou tarifas.
De outro lado, para que se possa considerar as despesas de depreciação desses bens como custo dos serviços cobertos por taxas ou tarifas, é necessário que o Município ou o prestador dos serviços tenha algum tipo de controle contábil ou gerencial desses bens, que permita calcular/estimar essas despesas.
A tabela abaixo é um modelo que pode ser adotado para o controle gerencial dos bens móveis e imóveis (ativos imobilizados) vinculados aos serviços de manejo de resíduos sólidos urbanos, enquanto não forem implantados os procedimentos contábeis para esse fim.</t>
  </si>
  <si>
    <t>Atividade ou área de alocação dos bens ==&gt;&gt;&gt;</t>
  </si>
  <si>
    <t>Coleta de Resíduos</t>
  </si>
  <si>
    <t>Unidades de Triagem/Compostagem</t>
  </si>
  <si>
    <t>Unidade de Transbordo e Ecopontos</t>
  </si>
  <si>
    <t>Aterro ou Central de Tratamento</t>
  </si>
  <si>
    <t>Bens de Uso Geral do Serviço RSU</t>
  </si>
  <si>
    <t>Descrição dos bens</t>
  </si>
  <si>
    <t>Taxa de depreciação anual (%)</t>
  </si>
  <si>
    <t>Mês/Ano de Aquisição</t>
  </si>
  <si>
    <t>Legenda de cores das células:</t>
  </si>
  <si>
    <t>Terrenos de uso permanente</t>
  </si>
  <si>
    <t xml:space="preserve"> Verde - Informação a ser fornecida pelo usuário</t>
  </si>
  <si>
    <t xml:space="preserve"> Vermelho - Erro de cálculo nesta célula</t>
  </si>
  <si>
    <t>Terreno exclusivo do aterro sanitário</t>
  </si>
  <si>
    <t xml:space="preserve"> Amarelo - Resultado de cálculo</t>
  </si>
  <si>
    <t xml:space="preserve"> Branco - Outros resultados de cálculo</t>
  </si>
  <si>
    <t xml:space="preserve">Edificações, instalações e infraestruturas gerais exclusivas do aterro sanitário </t>
  </si>
  <si>
    <t>Azul - Células de totalização, resultados de cálculo a medida que você alimenta os dados</t>
  </si>
  <si>
    <t>Campos sem informações. Células bloqueadas para inserção de dados</t>
  </si>
  <si>
    <t>Células de aterramento</t>
  </si>
  <si>
    <t>Edificações, estruturas e instalações permanentes</t>
  </si>
  <si>
    <t>II</t>
  </si>
  <si>
    <t>Apropriação das despesas administrativas e operacionais exclusivas com o serviço de manejo de resíduos sólidos urbanos</t>
  </si>
  <si>
    <t xml:space="preserve">Esta tabela destina-se a apoiar os gestores do serviço para o levantamento ou cálculo estimativo e gerenciamento das despesas administrativas e operacionais com o serviço de manejo de resíduos sólidos urbanos, caso não disponham de informações identificáveis dessas despesas no sistema de contabilidade da Prefeitura.
Serve também para estimar o custo do serviço no primeiro ano de sua implantação, para efeito de instituição e cálculo das taxas ou tarifas que vigorarão nesse primeiro ano.
Os valores subtotais das despesas dos itens 1 a 6 e das despesas do item 7 devem ser transportados (copiados) para a planilha/aba "5 Cálculo_Custo e VBC" dessa ferramenta. </t>
  </si>
  <si>
    <r>
      <rPr>
        <b/>
        <sz val="12"/>
        <color rgb="FF04272E"/>
        <rFont val="Calibri"/>
      </rPr>
      <t xml:space="preserve">1 Despesas com pessoal próprio
</t>
    </r>
    <r>
      <rPr>
        <sz val="12"/>
        <color rgb="FF04272E"/>
        <rFont val="Calibri"/>
      </rPr>
      <t>(Informar os nomes do pessoal lotado nas atividades abaixo)</t>
    </r>
  </si>
  <si>
    <t>Cargo/Função</t>
  </si>
  <si>
    <t xml:space="preserve"> Informar as despesas com pessoal nos períodos abaixo (remunerações, contribuições previdenciárias, assistência médica, vale-refeição e outros benefícios)</t>
  </si>
  <si>
    <t>1.1 Gerência e apoio administrativo</t>
  </si>
  <si>
    <t>(Nome 1...)</t>
  </si>
  <si>
    <t>(Nome 2...)</t>
  </si>
  <si>
    <t>.................</t>
  </si>
  <si>
    <t>1.2 Serviço de coleta convencional e seletiva</t>
  </si>
  <si>
    <t>(Nome 3...)</t>
  </si>
  <si>
    <t>(Nome 4...)</t>
  </si>
  <si>
    <t>1.3 Serviço de triagem/compostagem</t>
  </si>
  <si>
    <t>1.4 Serviço de transbordo</t>
  </si>
  <si>
    <t>1.5 Serviço de operação do aterro sanitário</t>
  </si>
  <si>
    <t xml:space="preserve">Subtotal </t>
  </si>
  <si>
    <t>2 Despesas com pessoal/mão de obra terceirizada</t>
  </si>
  <si>
    <t>Informar as despesas com o pessoal/mão de obra terceirizada nos períodos abaixo (Valores pagos/devidos às empresas ou aos autônomos contratados)</t>
  </si>
  <si>
    <t>2.1 Gerência e apoio administrativo</t>
  </si>
  <si>
    <t>2.2 Serviço de coleta convencional e seletiva</t>
  </si>
  <si>
    <t>2.3 Serviço de triagem/compostagem</t>
  </si>
  <si>
    <t>2.4 Serviço de transbordo</t>
  </si>
  <si>
    <t>2.5 Serviço de operação do aterro sanitário</t>
  </si>
  <si>
    <t>3 Despesas com serviços terceirizados (exceto mão de obra)</t>
  </si>
  <si>
    <t>Informar as despesas com serviços terceirizados nos períodos abaixo (Valores pagos/devidos a prestadores de serviços contratados)</t>
  </si>
  <si>
    <t>3.1 Gerência e apoio administrativo</t>
  </si>
  <si>
    <t>3.2 Serviço de coleta convencional e seletiva</t>
  </si>
  <si>
    <t>3.3 Serviço de triagem/compostagem</t>
  </si>
  <si>
    <t>3.4 Serviço de transbordo</t>
  </si>
  <si>
    <t>3.5 Serviço de operação do aterro sanitário</t>
  </si>
  <si>
    <t>4 Despesas com aluguéis de imóveis, veículos, máquinas  ou equipamentos</t>
  </si>
  <si>
    <t>Informar as despesas com aluguel e outros custos acessórios da locação de imóveis, veículos, máquinas e equipamentos.</t>
  </si>
  <si>
    <t>4.1 Gerência e apoio administrativo</t>
  </si>
  <si>
    <t>4.2 Serviço de coleta convencional e seletiva</t>
  </si>
  <si>
    <t>4.3 Serviço de triagem/compostagem</t>
  </si>
  <si>
    <t>4.4 Serviço de transbordo</t>
  </si>
  <si>
    <t>4.5 Serviço de operação do aterro sanitário</t>
  </si>
  <si>
    <t>5 Despesas com combustível e manutenção de veículos, máquinas e equipamentos</t>
  </si>
  <si>
    <t>Informar as despesas com combustível, lubrificantes e manutenção de veículos, máquinas e equipamentos</t>
  </si>
  <si>
    <t>5.1 Gerência e apoio administrativo</t>
  </si>
  <si>
    <t>5.2 Serviço de coleta convencional e seletiva</t>
  </si>
  <si>
    <t>5.3 Serviço de triagem/compostagem</t>
  </si>
  <si>
    <t>5.4 Serviço de transbordo</t>
  </si>
  <si>
    <t>5.5 Serviço de operação do aterro sanitário</t>
  </si>
  <si>
    <t>6 Despesas com insumos, energia, água e materiais de consumo (exceto combustível)</t>
  </si>
  <si>
    <t xml:space="preserve">Informar as despesas com insumos, energia, água e materiais de consumo </t>
  </si>
  <si>
    <t>6.1 Gerência e apoio administrativo</t>
  </si>
  <si>
    <t>6.2 Serviço de coleta convencional e seletiva</t>
  </si>
  <si>
    <t>6.3 Serviço de triagem/compostagem</t>
  </si>
  <si>
    <t>6.4 Serviço de transbordo</t>
  </si>
  <si>
    <t>6.5 Serviço de operação do aterro sanitário</t>
  </si>
  <si>
    <t>7 Demais despesas</t>
  </si>
  <si>
    <t>Informar outras despesas com a prestação do serviço, conforme indicadas nesta tabela</t>
  </si>
  <si>
    <t>7.1 Despesas com a cobrança e arrecadação de taxas e tarifas</t>
  </si>
  <si>
    <t xml:space="preserve">7.2 Despesas diversas </t>
  </si>
  <si>
    <t>7.3 Despesas extraordinárias ou eventuais</t>
  </si>
  <si>
    <t>7.4 Provisões de despesas contingentes — cíveis e trabalhistas</t>
  </si>
  <si>
    <t>III</t>
  </si>
  <si>
    <t>Algumas informações e parâmetros referenciais para cálculo estimativo dos custos de serviços/atividades de manejo de resíduos sólidos urbanos</t>
  </si>
  <si>
    <r>
      <rPr>
        <sz val="10"/>
        <color rgb="FFF2F2F2"/>
        <rFont val="Calibri"/>
      </rPr>
      <t xml:space="preserve">A tabela abaixo apresenta informações e parâmetros extraídos do Sistema Nacional de Informações sobre Saneamento (SNIS) relativo ao ano de 2017, publicado em 2018 no site </t>
    </r>
    <r>
      <rPr>
        <i/>
        <sz val="10"/>
        <color rgb="FFF2F2F2"/>
        <rFont val="Calibri"/>
      </rPr>
      <t>www.snis.gov.br</t>
    </r>
    <r>
      <rPr>
        <sz val="10"/>
        <color rgb="FFF2F2F2"/>
        <rFont val="Calibri"/>
      </rPr>
      <t>, abrangendo 3.556 municípios brasileiros.
Portanto, para eventual utilização dos valores de despesas apontados nesta tabela, deve-se atualizá-los com as informações do SNIS de ano mais recente e corrigidos para o ano corrente, utilizando o índice de reajuste adotado pelo município indicado na planilha/aba "1 Identificação e Parâmetros" — linha 13, colunas J e K.</t>
    </r>
  </si>
  <si>
    <t>Faixa populacional do município (hab.)</t>
  </si>
  <si>
    <t>% de municípios com cobrança do serviço</t>
  </si>
  <si>
    <t>% Receita Anual Arrecadada/ Despesa total</t>
  </si>
  <si>
    <t>Despesa anual média/hab atendido</t>
  </si>
  <si>
    <t>Despesa média/Ton RDO+RPU</t>
  </si>
  <si>
    <t>Despesa média anual/Trabalhador</t>
  </si>
  <si>
    <t>Quantidade média de pessoal — próprio + terceirizado</t>
  </si>
  <si>
    <t>Quant de veículos — coleta</t>
  </si>
  <si>
    <t>Desvio-Padrão Médio</t>
  </si>
  <si>
    <t>Coleta</t>
  </si>
  <si>
    <t>Média/município</t>
  </si>
  <si>
    <t>0 a 5.000</t>
  </si>
  <si>
    <t>5.001 a 10.000</t>
  </si>
  <si>
    <t>10.001 a 20.000</t>
  </si>
  <si>
    <t>20.001 a 50.000</t>
  </si>
  <si>
    <t>50.001 a 100.000</t>
  </si>
  <si>
    <t>100.001 a 200.000</t>
  </si>
  <si>
    <t>200,001 a 500.000</t>
  </si>
  <si>
    <t>500.001 a 1000.000</t>
  </si>
  <si>
    <t xml:space="preserve">acima de 1000.001 </t>
  </si>
  <si>
    <t>Fonte: SNIS 2017</t>
  </si>
  <si>
    <t>Valores a preços de 2017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</si>
</sst>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64" formatCode="_-* #,##0.00_-;\-* #,##0.00_-;_-* &quot;-&quot;??_-;_-@"/>
    <numFmt numFmtId="165" formatCode="#,##0.00_ ;[Red]\-#,##0.00\ "/>
    <numFmt numFmtId="166" formatCode="#,##0_ ;[Red]\-#,##0\ "/>
    <numFmt numFmtId="167" formatCode="0_ ;[Red]\-0\ "/>
    <numFmt numFmtId="168" formatCode="_-* #,##0_-;\-* #,##0_-;_-* &quot;-&quot;??_-;_-@"/>
    <numFmt numFmtId="169" formatCode="_-* #,##0.000_-;\-* #,##0.000_-;_-* &quot;-&quot;??_-;_-@"/>
    <numFmt numFmtId="170" formatCode="0.0"/>
    <numFmt numFmtId="171" formatCode="&quot;R$&quot;\ #,##0.00"/>
    <numFmt numFmtId="172" formatCode="_-&quot;R$&quot;\ * #,##0.00_-;\-&quot;R$&quot;\ * #,##0.00_-;_-&quot;R$&quot;\ * &quot;-&quot;??_-;_-@"/>
    <numFmt numFmtId="173" formatCode="&quot;R$&quot;#,##0.00"/>
    <numFmt numFmtId="174" formatCode="#,##0.0"/>
    <numFmt numFmtId="175" formatCode="0.0%"/>
    <numFmt numFmtId="176" formatCode="#,##0.0000"/>
  </numFmts>
  <fonts count="96">
    <font>
      <sz val="10"/>
      <color rgb="FF000000"/>
      <name val="Calibri"/>
      <scheme val="minor"/>
    </font>
    <font>
      <sz val="10"/>
      <name val="Calibri"/>
    </font>
    <font>
      <sz val="10"/>
      <name val="Calibri"/>
    </font>
    <font>
      <sz val="10"/>
      <name val="Arial"/>
    </font>
    <font>
      <b/>
      <sz val="11"/>
      <name val="Calibri"/>
    </font>
    <font>
      <b/>
      <sz val="12"/>
      <color rgb="FF95D6D3"/>
      <name val="Calibri"/>
    </font>
    <font>
      <sz val="11"/>
      <color rgb="FF262626"/>
      <name val="Calibri"/>
    </font>
    <font>
      <sz val="11"/>
      <color rgb="FF005A6E"/>
      <name val="Calibri"/>
    </font>
    <font>
      <b/>
      <sz val="10"/>
      <name val="Arial"/>
    </font>
    <font>
      <sz val="11"/>
      <name val="Calibri"/>
    </font>
    <font>
      <sz val="10"/>
      <color rgb="FFFF0000"/>
      <name val="Calibri"/>
    </font>
    <font>
      <b/>
      <u/>
      <sz val="12"/>
      <color rgb="FF04272E"/>
      <name val="Calibri"/>
    </font>
    <font>
      <b/>
      <sz val="14"/>
      <color rgb="FF95D6D3"/>
      <name val="Calibri"/>
    </font>
    <font>
      <sz val="12"/>
      <name val="Arial"/>
    </font>
    <font>
      <b/>
      <sz val="12"/>
      <color rgb="FF04272E"/>
      <name val="Calibri"/>
    </font>
    <font>
      <sz val="12"/>
      <name val="Calibri"/>
    </font>
    <font>
      <b/>
      <sz val="10"/>
      <color rgb="FF005A6E"/>
      <name val="Calibri"/>
    </font>
    <font>
      <sz val="10"/>
      <color rgb="FF262626"/>
      <name val="Calibri"/>
    </font>
    <font>
      <b/>
      <sz val="10"/>
      <color rgb="FF262626"/>
      <name val="Calibri"/>
    </font>
    <font>
      <u/>
      <sz val="10"/>
      <color rgb="FF262626"/>
      <name val="Calibri"/>
    </font>
    <font>
      <b/>
      <sz val="10"/>
      <name val="Calibri"/>
    </font>
    <font>
      <b/>
      <u/>
      <sz val="10"/>
      <color rgb="FF005A6E"/>
      <name val="Calibri"/>
    </font>
    <font>
      <sz val="10"/>
      <color rgb="FF7F7F7F"/>
      <name val="Calibri"/>
    </font>
    <font>
      <b/>
      <sz val="12"/>
      <name val="Calibri"/>
    </font>
    <font>
      <b/>
      <u/>
      <sz val="10"/>
      <color rgb="FF005A6E"/>
      <name val="Calibri"/>
    </font>
    <font>
      <sz val="10"/>
      <color rgb="FF000000"/>
      <name val="Calibri"/>
    </font>
    <font>
      <b/>
      <u/>
      <sz val="10"/>
      <color rgb="FF262626"/>
      <name val="Calibri"/>
    </font>
    <font>
      <b/>
      <u/>
      <sz val="10"/>
      <color rgb="FF04272E"/>
      <name val="Calibri"/>
    </font>
    <font>
      <b/>
      <u/>
      <sz val="14"/>
      <color rgb="FF95D6D3"/>
      <name val="Calibri"/>
    </font>
    <font>
      <sz val="10"/>
      <color rgb="FFF2F2F2"/>
      <name val="Calibri"/>
    </font>
    <font>
      <b/>
      <sz val="12"/>
      <color rgb="FF262626"/>
      <name val="Calibri"/>
    </font>
    <font>
      <b/>
      <u/>
      <sz val="12"/>
      <color rgb="FF005A6E"/>
      <name val="Calibri"/>
    </font>
    <font>
      <b/>
      <sz val="12"/>
      <name val="Calibri"/>
    </font>
    <font>
      <b/>
      <sz val="12"/>
      <color rgb="FFE36C09"/>
      <name val="Calibri"/>
    </font>
    <font>
      <sz val="10"/>
      <color rgb="FFF49426"/>
      <name val="Calibri"/>
    </font>
    <font>
      <sz val="10"/>
      <color rgb="FFE32914"/>
      <name val="Calibri"/>
    </font>
    <font>
      <sz val="10"/>
      <color rgb="FFE36C09"/>
      <name val="Calibri"/>
    </font>
    <font>
      <b/>
      <u/>
      <sz val="10"/>
      <color rgb="FF005A6E"/>
      <name val="Calibri"/>
    </font>
    <font>
      <b/>
      <sz val="10"/>
      <color rgb="FF000000"/>
      <name val="Calibri"/>
    </font>
    <font>
      <sz val="10"/>
      <color rgb="FFFF0000"/>
      <name val="Arial"/>
    </font>
    <font>
      <b/>
      <u/>
      <sz val="10"/>
      <color rgb="FF04272E"/>
      <name val="Calibri"/>
    </font>
    <font>
      <b/>
      <sz val="10"/>
      <color rgb="FF04272E"/>
      <name val="Calibri"/>
    </font>
    <font>
      <b/>
      <sz val="10"/>
      <color rgb="FFF2F2F2"/>
      <name val="Calibri"/>
    </font>
    <font>
      <sz val="12"/>
      <color rgb="FF04272E"/>
      <name val="Calibri"/>
    </font>
    <font>
      <b/>
      <sz val="12"/>
      <color rgb="FF000000"/>
      <name val="Calibri"/>
    </font>
    <font>
      <b/>
      <u/>
      <sz val="10"/>
      <color rgb="FF005A6E"/>
      <name val="Calibri"/>
    </font>
    <font>
      <u/>
      <sz val="10"/>
      <color rgb="FF262626"/>
      <name val="Calibri"/>
    </font>
    <font>
      <b/>
      <u/>
      <sz val="10"/>
      <color rgb="FF005A6E"/>
      <name val="Calibri"/>
    </font>
    <font>
      <b/>
      <u/>
      <sz val="10"/>
      <color rgb="FF005A6E"/>
      <name val="Calibri"/>
    </font>
    <font>
      <b/>
      <u/>
      <sz val="12"/>
      <color rgb="FF04272E"/>
      <name val="Calibri"/>
    </font>
    <font>
      <u/>
      <sz val="10"/>
      <color rgb="FF262626"/>
      <name val="Calibri"/>
    </font>
    <font>
      <b/>
      <u/>
      <sz val="12"/>
      <color rgb="FF04272E"/>
      <name val="Calibri"/>
    </font>
    <font>
      <sz val="10"/>
      <color rgb="FF005A6E"/>
      <name val="Arial"/>
    </font>
    <font>
      <b/>
      <u/>
      <sz val="10"/>
      <color rgb="FF005A6E"/>
      <name val="Calibri"/>
    </font>
    <font>
      <b/>
      <u/>
      <sz val="10"/>
      <color rgb="FF005A6E"/>
      <name val="Calibri"/>
    </font>
    <font>
      <b/>
      <u/>
      <sz val="12"/>
      <color rgb="FF262626"/>
      <name val="Calibri"/>
    </font>
    <font>
      <b/>
      <sz val="10"/>
      <color rgb="FFFF0000"/>
      <name val="Arial"/>
    </font>
    <font>
      <b/>
      <u/>
      <sz val="12"/>
      <color rgb="FF04272E"/>
      <name val="Calibri"/>
    </font>
    <font>
      <sz val="10"/>
      <color rgb="FF04272E"/>
      <name val="Calibri"/>
    </font>
    <font>
      <b/>
      <u/>
      <sz val="12"/>
      <color rgb="FF04272E"/>
      <name val="Calibri"/>
    </font>
    <font>
      <b/>
      <u/>
      <sz val="12"/>
      <color rgb="FF04272E"/>
      <name val="Calibri"/>
    </font>
    <font>
      <b/>
      <sz val="10"/>
      <color rgb="FFF49426"/>
      <name val="Calibri"/>
    </font>
    <font>
      <sz val="12"/>
      <color rgb="FF262626"/>
      <name val="Calibri"/>
    </font>
    <font>
      <b/>
      <u/>
      <sz val="12"/>
      <color rgb="FF262626"/>
      <name val="Calibri"/>
    </font>
    <font>
      <b/>
      <u/>
      <sz val="12"/>
      <color rgb="FF04272E"/>
      <name val="Calibri"/>
    </font>
    <font>
      <sz val="11"/>
      <color rgb="FFFF0000"/>
      <name val="Calibri"/>
    </font>
    <font>
      <sz val="11"/>
      <color rgb="FFFF0000"/>
      <name val="Arial"/>
    </font>
    <font>
      <b/>
      <sz val="14"/>
      <color rgb="FFF49426"/>
      <name val="Calibri"/>
    </font>
    <font>
      <sz val="11"/>
      <name val="Arial"/>
    </font>
    <font>
      <b/>
      <sz val="11"/>
      <name val="Calibri"/>
    </font>
    <font>
      <b/>
      <sz val="11"/>
      <color rgb="FF04272E"/>
      <name val="Calibri"/>
    </font>
    <font>
      <b/>
      <sz val="11"/>
      <name val="Arial"/>
    </font>
    <font>
      <sz val="10"/>
      <color rgb="FFCCDCCF"/>
      <name val="Calibri"/>
    </font>
    <font>
      <sz val="10"/>
      <color rgb="FF95D6D3"/>
      <name val="Calibri"/>
    </font>
    <font>
      <sz val="10"/>
      <name val="Calibri"/>
    </font>
    <font>
      <sz val="14"/>
      <color rgb="FF95D6D3"/>
      <name val="Calibri"/>
    </font>
    <font>
      <b/>
      <u/>
      <sz val="11"/>
      <color rgb="FFF49426"/>
      <name val="Calibri"/>
    </font>
    <font>
      <b/>
      <u/>
      <sz val="11"/>
      <color rgb="FF262626"/>
      <name val="Calibri"/>
    </font>
    <font>
      <b/>
      <sz val="11"/>
      <color rgb="FF262626"/>
      <name val="Calibri"/>
    </font>
    <font>
      <b/>
      <sz val="11"/>
      <color rgb="FFF49426"/>
      <name val="Calibri"/>
    </font>
    <font>
      <b/>
      <sz val="11"/>
      <color rgb="FF005A6E"/>
      <name val="Calibri"/>
    </font>
    <font>
      <u/>
      <sz val="11"/>
      <color rgb="FF005A6E"/>
      <name val="Calibri"/>
    </font>
    <font>
      <sz val="10"/>
      <color rgb="FFD8D8D8"/>
      <name val="Calibri"/>
    </font>
    <font>
      <b/>
      <vertAlign val="superscript"/>
      <sz val="10"/>
      <color rgb="FF005A6E"/>
      <name val="Calibri"/>
    </font>
    <font>
      <vertAlign val="superscript"/>
      <sz val="10"/>
      <color rgb="FF262626"/>
      <name val="Calibri"/>
    </font>
    <font>
      <sz val="12"/>
      <color rgb="FFF2F2F2"/>
      <name val="Calibri"/>
    </font>
    <font>
      <sz val="12"/>
      <color rgb="FFF49426"/>
      <name val="Calibri"/>
    </font>
    <font>
      <b/>
      <sz val="12"/>
      <color rgb="FFF49426"/>
      <name val="Calibri"/>
    </font>
    <font>
      <b/>
      <sz val="10"/>
      <color rgb="FF7F7F7F"/>
      <name val="Calibri"/>
    </font>
    <font>
      <b/>
      <u/>
      <sz val="10"/>
      <color rgb="FFF49426"/>
      <name val="Calibri"/>
    </font>
    <font>
      <b/>
      <sz val="12"/>
      <color rgb="FF0066FF"/>
      <name val="Calibri"/>
    </font>
    <font>
      <b/>
      <u/>
      <sz val="10"/>
      <color rgb="FFF2F2F2"/>
      <name val="Calibri"/>
    </font>
    <font>
      <vertAlign val="subscript"/>
      <sz val="12"/>
      <color rgb="FF04272E"/>
      <name val="Calibri"/>
    </font>
    <font>
      <vertAlign val="superscript"/>
      <sz val="12"/>
      <color rgb="FF04272E"/>
      <name val="Calibri"/>
    </font>
    <font>
      <vertAlign val="subscript"/>
      <sz val="10"/>
      <color rgb="FF7F7F7F"/>
      <name val="Calibri"/>
    </font>
    <font>
      <i/>
      <sz val="10"/>
      <color rgb="FFF2F2F2"/>
      <name val="Calibri"/>
    </font>
  </fonts>
  <fills count="17">
    <fill>
      <patternFill patternType="none"/>
    </fill>
    <fill>
      <patternFill patternType="gray125"/>
    </fill>
    <fill>
      <patternFill patternType="solid">
        <fgColor rgb="FF04272E"/>
        <bgColor rgb="FF04272E"/>
      </patternFill>
    </fill>
    <fill>
      <patternFill patternType="solid">
        <fgColor rgb="FF95D6D3"/>
        <bgColor rgb="FF95D6D3"/>
      </patternFill>
    </fill>
    <fill>
      <patternFill patternType="solid">
        <fgColor rgb="FFF9B100"/>
        <bgColor rgb="FFF9B100"/>
      </patternFill>
    </fill>
    <fill>
      <patternFill patternType="solid">
        <fgColor rgb="FFC6E0B3"/>
        <bgColor rgb="FFC6E0B3"/>
      </patternFill>
    </fill>
    <fill>
      <patternFill patternType="solid">
        <fgColor rgb="FFF9C300"/>
        <bgColor rgb="FFF9C300"/>
      </patternFill>
    </fill>
    <fill>
      <patternFill patternType="solid">
        <fgColor rgb="FF3F3F3F"/>
        <bgColor rgb="FF3F3F3F"/>
      </patternFill>
    </fill>
    <fill>
      <patternFill patternType="solid">
        <fgColor rgb="FFFFFFFF"/>
        <bgColor rgb="FFFFFFFF"/>
      </patternFill>
    </fill>
    <fill>
      <patternFill patternType="solid">
        <fgColor rgb="FFB6DDE8"/>
        <bgColor rgb="FFB6DDE8"/>
      </patternFill>
    </fill>
    <fill>
      <patternFill patternType="solid">
        <fgColor rgb="FFDAEEF3"/>
        <bgColor rgb="FFDAEEF3"/>
      </patternFill>
    </fill>
    <fill>
      <patternFill patternType="solid">
        <fgColor rgb="FFE5DFEC"/>
        <bgColor rgb="FFE5DFEC"/>
      </patternFill>
    </fill>
    <fill>
      <patternFill patternType="solid">
        <fgColor rgb="FFCBDDDF"/>
        <bgColor rgb="FFCBDDDF"/>
      </patternFill>
    </fill>
    <fill>
      <patternFill patternType="solid">
        <fgColor rgb="FFD6E3BC"/>
        <bgColor rgb="FFD6E3BC"/>
      </patternFill>
    </fill>
    <fill>
      <patternFill patternType="solid">
        <fgColor rgb="FFE32915"/>
        <bgColor rgb="FFE32915"/>
      </patternFill>
    </fill>
    <fill>
      <patternFill patternType="solid">
        <fgColor rgb="FFD8D8D8"/>
        <bgColor rgb="FFD8D8D8"/>
      </patternFill>
    </fill>
    <fill>
      <patternFill patternType="solid">
        <fgColor rgb="FFEAF1DD"/>
        <bgColor rgb="FFEAF1DD"/>
      </patternFill>
    </fill>
  </fills>
  <borders count="108">
    <border>
      <left/>
      <right/>
      <top/>
      <bottom/>
      <diagonal/>
    </border>
    <border>
      <left/>
      <right/>
      <top/>
      <bottom/>
      <diagonal/>
    </border>
    <border>
      <left/>
      <right/>
      <top/>
      <bottom/>
      <diagonal/>
    </border>
    <border>
      <left/>
      <right/>
      <top/>
      <bottom/>
      <diagonal/>
    </border>
    <border>
      <left/>
      <right/>
      <top/>
      <bottom/>
      <diagonal/>
    </border>
    <border>
      <left style="thin">
        <color rgb="FF000000"/>
      </left>
      <right/>
      <top/>
      <bottom/>
      <diagonal/>
    </border>
    <border>
      <left/>
      <right style="thin">
        <color rgb="FF000000"/>
      </right>
      <top/>
      <bottom/>
      <diagonal/>
    </border>
    <border>
      <left style="thin">
        <color rgb="FF000000"/>
      </left>
      <right/>
      <top/>
      <bottom style="thin">
        <color rgb="FF7F7F7F"/>
      </bottom>
      <diagonal/>
    </border>
    <border>
      <left/>
      <right/>
      <top/>
      <bottom style="thin">
        <color rgb="FF7F7F7F"/>
      </bottom>
      <diagonal/>
    </border>
    <border>
      <left/>
      <right style="thin">
        <color rgb="FF000000"/>
      </right>
      <top/>
      <bottom style="thin">
        <color rgb="FF7F7F7F"/>
      </bottom>
      <diagonal/>
    </border>
    <border>
      <left style="thin">
        <color rgb="FF000000"/>
      </left>
      <right style="thin">
        <color rgb="FF7F7F7F"/>
      </right>
      <top style="thin">
        <color rgb="FF7F7F7F"/>
      </top>
      <bottom/>
      <diagonal/>
    </border>
    <border>
      <left style="thin">
        <color rgb="FF7F7F7F"/>
      </left>
      <right/>
      <top style="thin">
        <color rgb="FF7F7F7F"/>
      </top>
      <bottom style="thin">
        <color rgb="FF7F7F7F"/>
      </bottom>
      <diagonal/>
    </border>
    <border>
      <left/>
      <right style="thin">
        <color rgb="FF000000"/>
      </right>
      <top style="thin">
        <color rgb="FF7F7F7F"/>
      </top>
      <bottom style="thin">
        <color rgb="FF7F7F7F"/>
      </bottom>
      <diagonal/>
    </border>
    <border>
      <left style="thin">
        <color rgb="FF000000"/>
      </left>
      <right style="thin">
        <color rgb="FF7F7F7F"/>
      </right>
      <top/>
      <bottom/>
      <diagonal/>
    </border>
    <border>
      <left style="thin">
        <color rgb="FF7F7F7F"/>
      </left>
      <right style="thin">
        <color rgb="FF7F7F7F"/>
      </right>
      <top style="thin">
        <color rgb="FF7F7F7F"/>
      </top>
      <bottom style="thin">
        <color rgb="FF7F7F7F"/>
      </bottom>
      <diagonal/>
    </border>
    <border>
      <left style="thin">
        <color rgb="FF7F7F7F"/>
      </left>
      <right style="thin">
        <color rgb="FF000000"/>
      </right>
      <top style="thin">
        <color rgb="FF7F7F7F"/>
      </top>
      <bottom style="thin">
        <color rgb="FF7F7F7F"/>
      </bottom>
      <diagonal/>
    </border>
    <border>
      <left style="thin">
        <color rgb="FF000000"/>
      </left>
      <right style="thin">
        <color rgb="FF7F7F7F"/>
      </right>
      <top/>
      <bottom style="thin">
        <color rgb="FF7F7F7F"/>
      </bottom>
      <diagonal/>
    </border>
    <border>
      <left style="thin">
        <color rgb="FF000000"/>
      </left>
      <right style="thin">
        <color rgb="FF7F7F7F"/>
      </right>
      <top style="thin">
        <color rgb="FF7F7F7F"/>
      </top>
      <bottom style="thin">
        <color rgb="FF7F7F7F"/>
      </bottom>
      <diagonal/>
    </border>
    <border>
      <left style="thin">
        <color rgb="FF04272E"/>
      </left>
      <right/>
      <top/>
      <bottom/>
      <diagonal/>
    </border>
    <border>
      <left/>
      <right style="thin">
        <color rgb="FF04272E"/>
      </right>
      <top/>
      <bottom/>
      <diagonal/>
    </border>
    <border>
      <left style="thin">
        <color rgb="FF04272E"/>
      </left>
      <right/>
      <top/>
      <bottom style="thin">
        <color rgb="FF04272E"/>
      </bottom>
      <diagonal/>
    </border>
    <border>
      <left/>
      <right/>
      <top/>
      <bottom style="thin">
        <color rgb="FF04272E"/>
      </bottom>
      <diagonal/>
    </border>
    <border>
      <left/>
      <right style="thin">
        <color rgb="FF04272E"/>
      </right>
      <top/>
      <bottom style="thin">
        <color rgb="FF04272E"/>
      </bottom>
      <diagonal/>
    </border>
    <border>
      <left style="thin">
        <color rgb="FF7F7F7F"/>
      </left>
      <right/>
      <top style="thin">
        <color rgb="FF7F7F7F"/>
      </top>
      <bottom style="thin">
        <color rgb="FF7F7F7F"/>
      </bottom>
      <diagonal/>
    </border>
    <border>
      <left style="thin">
        <color rgb="FF000000"/>
      </left>
      <right/>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7F7F7F"/>
      </right>
      <top style="thin">
        <color rgb="FF7F7F7F"/>
      </top>
      <bottom/>
      <diagonal/>
    </border>
    <border>
      <left/>
      <right/>
      <top style="thin">
        <color rgb="FF000000"/>
      </top>
      <bottom/>
      <diagonal/>
    </border>
    <border>
      <left/>
      <right style="thin">
        <color rgb="FF7F7F7F"/>
      </right>
      <top/>
      <bottom style="thin">
        <color rgb="FF7F7F7F"/>
      </bottom>
      <diagonal/>
    </border>
    <border>
      <left style="thin">
        <color rgb="FF7F7F7F"/>
      </left>
      <right style="thin">
        <color rgb="FF000000"/>
      </right>
      <top style="thin">
        <color rgb="FF7F7F7F"/>
      </top>
      <bottom/>
      <diagonal/>
    </border>
    <border>
      <left style="thin">
        <color rgb="FF000000"/>
      </left>
      <right/>
      <top style="thin">
        <color rgb="FF7F7F7F"/>
      </top>
      <bottom/>
      <diagonal/>
    </border>
    <border>
      <left/>
      <right/>
      <top style="thin">
        <color rgb="FF7F7F7F"/>
      </top>
      <bottom/>
      <diagonal/>
    </border>
    <border>
      <left/>
      <right style="thin">
        <color rgb="FF7F7F7F"/>
      </right>
      <top style="thin">
        <color rgb="FF7F7F7F"/>
      </top>
      <bottom/>
      <diagonal/>
    </border>
    <border>
      <left/>
      <right/>
      <top style="thin">
        <color rgb="FF7F7F7F"/>
      </top>
      <bottom style="thin">
        <color rgb="FF7F7F7F"/>
      </bottom>
      <diagonal/>
    </border>
    <border>
      <left/>
      <right style="thin">
        <color rgb="FF7F7F7F"/>
      </right>
      <top style="thin">
        <color rgb="FF7F7F7F"/>
      </top>
      <bottom style="thin">
        <color rgb="FF7F7F7F"/>
      </bottom>
      <diagonal/>
    </border>
    <border>
      <left style="thin">
        <color rgb="FF7F7F7F"/>
      </left>
      <right style="thin">
        <color rgb="FF000000"/>
      </right>
      <top/>
      <bottom/>
      <diagonal/>
    </border>
    <border>
      <left style="thin">
        <color rgb="FF000000"/>
      </left>
      <right/>
      <top/>
      <bottom style="thin">
        <color rgb="FF7F7F7F"/>
      </bottom>
      <diagonal/>
    </border>
    <border>
      <left/>
      <right/>
      <top/>
      <bottom style="thin">
        <color rgb="FF7F7F7F"/>
      </bottom>
      <diagonal/>
    </border>
    <border>
      <left/>
      <right style="thin">
        <color rgb="FF7F7F7F"/>
      </right>
      <top/>
      <bottom style="thin">
        <color rgb="FF7F7F7F"/>
      </bottom>
      <diagonal/>
    </border>
    <border>
      <left style="thin">
        <color rgb="FF7F7F7F"/>
      </left>
      <right style="thin">
        <color rgb="FF000000"/>
      </right>
      <top/>
      <bottom style="thin">
        <color rgb="FF7F7F7F"/>
      </bottom>
      <diagonal/>
    </border>
    <border>
      <left style="thin">
        <color rgb="FF7F7F7F"/>
      </left>
      <right style="thin">
        <color rgb="FF7F7F7F"/>
      </right>
      <top style="thin">
        <color rgb="FF7F7F7F"/>
      </top>
      <bottom/>
      <diagonal/>
    </border>
    <border>
      <left style="thin">
        <color rgb="FF7F7F7F"/>
      </left>
      <right style="thin">
        <color rgb="FF7F7F7F"/>
      </right>
      <top/>
      <bottom style="thin">
        <color rgb="FF7F7F7F"/>
      </bottom>
      <diagonal/>
    </border>
    <border>
      <left style="thin">
        <color rgb="FF000000"/>
      </left>
      <right/>
      <top style="thin">
        <color rgb="FF000000"/>
      </top>
      <bottom/>
      <diagonal/>
    </border>
    <border>
      <left style="thin">
        <color rgb="FF000000"/>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7F7F7F"/>
      </top>
      <bottom style="thin">
        <color rgb="FF7F7F7F"/>
      </bottom>
      <diagonal/>
    </border>
    <border>
      <left style="thin">
        <color rgb="FF7F7F7F"/>
      </left>
      <right style="thin">
        <color rgb="FF7F7F7F"/>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thin">
        <color rgb="FF000000"/>
      </left>
      <right/>
      <top style="thin">
        <color rgb="FF000000"/>
      </top>
      <bottom style="thin">
        <color rgb="FF7F7F7F"/>
      </bottom>
      <diagonal/>
    </border>
    <border>
      <left/>
      <right/>
      <top style="thin">
        <color rgb="FF000000"/>
      </top>
      <bottom style="thin">
        <color rgb="FF7F7F7F"/>
      </bottom>
      <diagonal/>
    </border>
    <border>
      <left/>
      <right style="thin">
        <color rgb="FF000000"/>
      </right>
      <top style="thin">
        <color rgb="FF000000"/>
      </top>
      <bottom style="thin">
        <color rgb="FF7F7F7F"/>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style="thin">
        <color rgb="FF7F7F7F"/>
      </bottom>
      <diagonal/>
    </border>
    <border>
      <left/>
      <right/>
      <top style="thin">
        <color rgb="FF7F7F7F"/>
      </top>
      <bottom style="thin">
        <color rgb="FF7F7F7F"/>
      </bottom>
      <diagonal/>
    </border>
    <border>
      <left/>
      <right/>
      <top style="thin">
        <color rgb="FF7F7F7F"/>
      </top>
      <bottom style="thin">
        <color rgb="FF7F7F7F"/>
      </bottom>
      <diagonal/>
    </border>
    <border>
      <left style="thin">
        <color rgb="FF000000"/>
      </left>
      <right/>
      <top style="thin">
        <color rgb="FF7F7F7F"/>
      </top>
      <bottom/>
      <diagonal/>
    </border>
    <border>
      <left/>
      <right style="thin">
        <color rgb="FF7F7F7F"/>
      </right>
      <top style="thin">
        <color rgb="FF7F7F7F"/>
      </top>
      <bottom/>
      <diagonal/>
    </border>
    <border>
      <left style="thin">
        <color rgb="FF7F7F7F"/>
      </left>
      <right style="thin">
        <color rgb="FF7F7F7F"/>
      </right>
      <top style="thin">
        <color rgb="FF7F7F7F"/>
      </top>
      <bottom/>
      <diagonal/>
    </border>
    <border>
      <left/>
      <right/>
      <top style="thin">
        <color rgb="FF000000"/>
      </top>
      <bottom style="thin">
        <color rgb="FF000000"/>
      </bottom>
      <diagonal/>
    </border>
    <border>
      <left style="thin">
        <color rgb="FF7F7F7F"/>
      </left>
      <right/>
      <top style="thin">
        <color rgb="FF7F7F7F"/>
      </top>
      <bottom/>
      <diagonal/>
    </border>
    <border>
      <left style="thin">
        <color rgb="FF7F7F7F"/>
      </left>
      <right/>
      <top/>
      <bottom/>
      <diagonal/>
    </border>
    <border>
      <left/>
      <right style="thin">
        <color rgb="FF7F7F7F"/>
      </right>
      <top/>
      <bottom/>
      <diagonal/>
    </border>
    <border>
      <left style="thin">
        <color rgb="FF7F7F7F"/>
      </left>
      <right/>
      <top/>
      <bottom style="thin">
        <color rgb="FF7F7F7F"/>
      </bottom>
      <diagonal/>
    </border>
    <border>
      <left/>
      <right style="thin">
        <color rgb="FF000000"/>
      </right>
      <top style="thin">
        <color rgb="FF7F7F7F"/>
      </top>
      <bottom style="thin">
        <color rgb="FF7F7F7F"/>
      </bottom>
      <diagonal/>
    </border>
    <border>
      <left style="thin">
        <color rgb="FF000000"/>
      </left>
      <right style="thin">
        <color rgb="FF7F7F7F"/>
      </right>
      <top/>
      <bottom/>
      <diagonal/>
    </border>
    <border>
      <left style="thin">
        <color rgb="FF7F7F7F"/>
      </left>
      <right style="thin">
        <color rgb="FF7F7F7F"/>
      </right>
      <top/>
      <bottom/>
      <diagonal/>
    </border>
    <border>
      <left/>
      <right/>
      <top style="thin">
        <color rgb="FF7F7F7F"/>
      </top>
      <bottom style="thin">
        <color rgb="FF7F7F7F"/>
      </bottom>
      <diagonal/>
    </border>
    <border>
      <left style="thin">
        <color rgb="FF000000"/>
      </left>
      <right style="thin">
        <color rgb="FF000000"/>
      </right>
      <top style="thin">
        <color rgb="FF7F7F7F"/>
      </top>
      <bottom style="thin">
        <color rgb="FF7F7F7F"/>
      </bottom>
      <diagonal/>
    </border>
    <border>
      <left/>
      <right/>
      <top style="thin">
        <color rgb="FF7F7F7F"/>
      </top>
      <bottom/>
      <diagonal/>
    </border>
    <border>
      <left/>
      <right style="thin">
        <color rgb="FF000000"/>
      </right>
      <top style="thin">
        <color rgb="FF7F7F7F"/>
      </top>
      <bottom/>
      <diagonal/>
    </border>
    <border>
      <left style="thin">
        <color rgb="FF000000"/>
      </left>
      <right style="thin">
        <color rgb="FF000000"/>
      </right>
      <top style="thin">
        <color rgb="FF7F7F7F"/>
      </top>
      <bottom/>
      <diagonal/>
    </border>
    <border>
      <left/>
      <right/>
      <top/>
      <bottom style="thin">
        <color rgb="FF7F7F7F"/>
      </bottom>
      <diagonal/>
    </border>
    <border>
      <left/>
      <right style="thin">
        <color rgb="FF000000"/>
      </right>
      <top/>
      <bottom style="thin">
        <color rgb="FF7F7F7F"/>
      </bottom>
      <diagonal/>
    </border>
    <border>
      <left style="thin">
        <color rgb="FF000000"/>
      </left>
      <right style="thin">
        <color rgb="FF000000"/>
      </right>
      <top/>
      <bottom style="thin">
        <color rgb="FF7F7F7F"/>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top style="thin">
        <color rgb="FF000000"/>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style="thin">
        <color rgb="FF000000"/>
      </right>
      <top style="thin">
        <color rgb="FF7F7F7F"/>
      </top>
      <bottom/>
      <diagonal/>
    </border>
    <border>
      <left/>
      <right style="thin">
        <color rgb="FF000000"/>
      </right>
      <top/>
      <bottom/>
      <diagonal/>
    </border>
    <border>
      <left style="thin">
        <color rgb="FF000000"/>
      </left>
      <right style="thin">
        <color rgb="FF7F7F7F"/>
      </right>
      <top/>
      <bottom style="thin">
        <color rgb="FF7F7F7F"/>
      </bottom>
      <diagonal/>
    </border>
    <border>
      <left style="thin">
        <color rgb="FF7F7F7F"/>
      </left>
      <right style="thin">
        <color rgb="FF7F7F7F"/>
      </right>
      <top/>
      <bottom style="thin">
        <color rgb="FF7F7F7F"/>
      </bottom>
      <diagonal/>
    </border>
    <border>
      <left style="thin">
        <color rgb="FF7F7F7F"/>
      </left>
      <right/>
      <top style="thin">
        <color rgb="FF7F7F7F"/>
      </top>
      <bottom/>
      <diagonal/>
    </border>
    <border>
      <left/>
      <right style="thin">
        <color rgb="FF7F7F7F"/>
      </right>
      <top style="thin">
        <color rgb="FF7F7F7F"/>
      </top>
      <bottom/>
      <diagonal/>
    </border>
    <border>
      <left style="thin">
        <color rgb="FF7F7F7F"/>
      </left>
      <right/>
      <top/>
      <bottom/>
      <diagonal/>
    </border>
    <border>
      <left/>
      <right style="thin">
        <color rgb="FF7F7F7F"/>
      </right>
      <top/>
      <bottom/>
      <diagonal/>
    </border>
    <border>
      <left/>
      <right style="thin">
        <color rgb="FF000000"/>
      </right>
      <top/>
      <bottom/>
      <diagonal/>
    </border>
    <border>
      <left style="thin">
        <color rgb="FF000000"/>
      </left>
      <right style="thin">
        <color rgb="FF7F7F7F"/>
      </right>
      <top/>
      <bottom/>
      <diagonal/>
    </border>
    <border>
      <left style="thin">
        <color rgb="FF7F7F7F"/>
      </left>
      <right style="thin">
        <color rgb="FF7F7F7F"/>
      </right>
      <top/>
      <bottom/>
      <diagonal/>
    </border>
    <border>
      <left style="thin">
        <color rgb="FF7F7F7F"/>
      </left>
      <right/>
      <top/>
      <bottom style="thin">
        <color rgb="FF7F7F7F"/>
      </bottom>
      <diagonal/>
    </border>
    <border>
      <left/>
      <right style="thin">
        <color rgb="FF7F7F7F"/>
      </right>
      <top/>
      <bottom style="thin">
        <color rgb="FF7F7F7F"/>
      </bottom>
      <diagonal/>
    </border>
    <border>
      <left/>
      <right style="thin">
        <color rgb="FF7F7F7F"/>
      </right>
      <top style="thin">
        <color rgb="FF7F7F7F"/>
      </top>
      <bottom style="thin">
        <color rgb="FF7F7F7F"/>
      </bottom>
      <diagonal/>
    </border>
  </borders>
  <cellStyleXfs count="1">
    <xf numFmtId="0" fontId="0" fillId="0" borderId="0"/>
  </cellStyleXfs>
  <cellXfs count="549">
    <xf numFmtId="0" fontId="0" fillId="0" borderId="0" xfId="0"/>
    <xf numFmtId="0" fontId="3" fillId="0" borderId="4" xfId="0" applyFont="1" applyBorder="1"/>
    <xf numFmtId="0" fontId="8" fillId="3" borderId="4" xfId="0" applyFont="1" applyFill="1" applyBorder="1" applyAlignment="1">
      <alignment vertical="center"/>
    </xf>
    <xf numFmtId="0" fontId="1" fillId="3" borderId="4" xfId="0" applyFont="1" applyFill="1" applyBorder="1" applyAlignment="1">
      <alignment vertical="center"/>
    </xf>
    <xf numFmtId="0" fontId="9" fillId="3" borderId="4" xfId="0" applyFont="1" applyFill="1" applyBorder="1" applyAlignment="1">
      <alignment vertical="center" wrapText="1"/>
    </xf>
    <xf numFmtId="0" fontId="1" fillId="3" borderId="4" xfId="0" applyFont="1" applyFill="1" applyBorder="1"/>
    <xf numFmtId="0" fontId="10" fillId="0" borderId="4" xfId="0" applyFont="1" applyBorder="1"/>
    <xf numFmtId="0" fontId="1" fillId="0" borderId="4" xfId="0" applyFont="1" applyBorder="1"/>
    <xf numFmtId="0" fontId="11" fillId="4" borderId="4" xfId="0" applyFont="1" applyFill="1" applyBorder="1" applyAlignment="1">
      <alignment horizontal="center" vertical="center"/>
    </xf>
    <xf numFmtId="164" fontId="1" fillId="0" borderId="4" xfId="0" applyNumberFormat="1" applyFont="1" applyBorder="1"/>
    <xf numFmtId="0" fontId="13" fillId="0" borderId="4" xfId="0" applyFont="1" applyBorder="1" applyAlignment="1">
      <alignment vertical="center"/>
    </xf>
    <xf numFmtId="0" fontId="15" fillId="0" borderId="4" xfId="0" applyFont="1" applyBorder="1" applyAlignment="1">
      <alignment vertical="center"/>
    </xf>
    <xf numFmtId="0" fontId="13" fillId="0" borderId="0" xfId="0" applyFont="1" applyAlignment="1">
      <alignment vertical="center"/>
    </xf>
    <xf numFmtId="0" fontId="14" fillId="3" borderId="14" xfId="0" applyFont="1" applyFill="1" applyBorder="1" applyAlignment="1">
      <alignment horizontal="center" vertical="center" wrapText="1"/>
    </xf>
    <xf numFmtId="0" fontId="14" fillId="3" borderId="15" xfId="0" applyFont="1" applyFill="1" applyBorder="1" applyAlignment="1">
      <alignment horizontal="center" vertical="center" wrapText="1"/>
    </xf>
    <xf numFmtId="0" fontId="14" fillId="3" borderId="14" xfId="0" applyFont="1" applyFill="1" applyBorder="1" applyAlignment="1">
      <alignment horizontal="center" vertical="center"/>
    </xf>
    <xf numFmtId="0" fontId="14" fillId="3" borderId="15" xfId="0" applyFont="1" applyFill="1" applyBorder="1" applyAlignment="1">
      <alignment horizontal="center" vertical="center"/>
    </xf>
    <xf numFmtId="0" fontId="3" fillId="0" borderId="4" xfId="0" applyFont="1" applyBorder="1" applyAlignment="1">
      <alignment vertical="center"/>
    </xf>
    <xf numFmtId="0" fontId="16" fillId="0" borderId="17" xfId="0" applyFont="1" applyBorder="1" applyAlignment="1">
      <alignment horizontal="left" vertical="center" wrapText="1"/>
    </xf>
    <xf numFmtId="165" fontId="17" fillId="0" borderId="14" xfId="0" applyNumberFormat="1" applyFont="1" applyBorder="1" applyAlignment="1">
      <alignment horizontal="center" vertical="center" wrapText="1"/>
    </xf>
    <xf numFmtId="165" fontId="17" fillId="0" borderId="15" xfId="0" applyNumberFormat="1" applyFont="1" applyBorder="1" applyAlignment="1">
      <alignment horizontal="center" vertical="center" wrapText="1"/>
    </xf>
    <xf numFmtId="0" fontId="1" fillId="0" borderId="4" xfId="0" applyFont="1" applyBorder="1" applyAlignment="1">
      <alignment vertical="center"/>
    </xf>
    <xf numFmtId="0" fontId="16" fillId="0" borderId="17" xfId="0" applyFont="1" applyBorder="1" applyAlignment="1">
      <alignment vertical="center"/>
    </xf>
    <xf numFmtId="3" fontId="1" fillId="5" borderId="14" xfId="0" applyNumberFormat="1" applyFont="1" applyFill="1" applyBorder="1" applyAlignment="1">
      <alignment horizontal="center" vertical="center"/>
    </xf>
    <xf numFmtId="166" fontId="1" fillId="6" borderId="15" xfId="0" applyNumberFormat="1" applyFont="1" applyFill="1" applyBorder="1" applyAlignment="1">
      <alignment horizontal="center" vertical="center" wrapText="1"/>
    </xf>
    <xf numFmtId="0" fontId="3" fillId="0" borderId="0" xfId="0" applyFont="1" applyAlignment="1">
      <alignment vertical="center"/>
    </xf>
    <xf numFmtId="0" fontId="18" fillId="3" borderId="17" xfId="0" applyFont="1" applyFill="1" applyBorder="1" applyAlignment="1">
      <alignment horizontal="left" vertical="center" wrapText="1"/>
    </xf>
    <xf numFmtId="165" fontId="18" fillId="3" borderId="14" xfId="0" applyNumberFormat="1" applyFont="1" applyFill="1" applyBorder="1" applyAlignment="1">
      <alignment horizontal="center" vertical="center" wrapText="1"/>
    </xf>
    <xf numFmtId="165" fontId="18" fillId="3" borderId="15" xfId="0" applyNumberFormat="1" applyFont="1" applyFill="1" applyBorder="1" applyAlignment="1">
      <alignment horizontal="center" vertical="center" wrapText="1"/>
    </xf>
    <xf numFmtId="0" fontId="19" fillId="0" borderId="17" xfId="0" applyFont="1" applyBorder="1" applyAlignment="1">
      <alignment horizontal="left" vertical="center" wrapText="1"/>
    </xf>
    <xf numFmtId="165" fontId="17" fillId="5" borderId="14" xfId="0" applyNumberFormat="1" applyFont="1" applyFill="1" applyBorder="1" applyAlignment="1">
      <alignment horizontal="center" vertical="center" wrapText="1"/>
    </xf>
    <xf numFmtId="165" fontId="17" fillId="6" borderId="15" xfId="0" applyNumberFormat="1" applyFont="1" applyFill="1" applyBorder="1" applyAlignment="1">
      <alignment horizontal="center" vertical="center" wrapText="1"/>
    </xf>
    <xf numFmtId="0" fontId="18" fillId="3" borderId="17" xfId="0" applyFont="1" applyFill="1" applyBorder="1" applyAlignment="1">
      <alignment vertical="center"/>
    </xf>
    <xf numFmtId="3" fontId="20" fillId="3" borderId="14" xfId="0" applyNumberFormat="1" applyFont="1" applyFill="1" applyBorder="1" applyAlignment="1">
      <alignment horizontal="center" vertical="center"/>
    </xf>
    <xf numFmtId="166" fontId="20" fillId="3" borderId="15" xfId="0" applyNumberFormat="1" applyFont="1" applyFill="1" applyBorder="1" applyAlignment="1">
      <alignment horizontal="center" vertical="center" wrapText="1"/>
    </xf>
    <xf numFmtId="0" fontId="17" fillId="0" borderId="17" xfId="0" applyFont="1" applyBorder="1" applyAlignment="1">
      <alignment horizontal="left" vertical="center" wrapText="1"/>
    </xf>
    <xf numFmtId="0" fontId="21" fillId="0" borderId="17" xfId="0" applyFont="1" applyBorder="1" applyAlignment="1">
      <alignment vertical="center"/>
    </xf>
    <xf numFmtId="0" fontId="16" fillId="3" borderId="17" xfId="0" applyFont="1" applyFill="1" applyBorder="1" applyAlignment="1">
      <alignment horizontal="left" vertical="center" wrapText="1"/>
    </xf>
    <xf numFmtId="0" fontId="17" fillId="0" borderId="17" xfId="0" applyFont="1" applyBorder="1" applyAlignment="1">
      <alignment vertical="center"/>
    </xf>
    <xf numFmtId="3" fontId="1" fillId="0" borderId="14" xfId="0" applyNumberFormat="1" applyFont="1" applyBorder="1" applyAlignment="1">
      <alignment horizontal="center" vertical="center"/>
    </xf>
    <xf numFmtId="166" fontId="1" fillId="0" borderId="15" xfId="0" applyNumberFormat="1" applyFont="1" applyBorder="1" applyAlignment="1">
      <alignment horizontal="center" vertical="center" wrapText="1"/>
    </xf>
    <xf numFmtId="0" fontId="16" fillId="0" borderId="17" xfId="0" applyFont="1" applyBorder="1" applyAlignment="1">
      <alignment horizontal="left" vertical="center"/>
    </xf>
    <xf numFmtId="3" fontId="20" fillId="5" borderId="14" xfId="0" applyNumberFormat="1" applyFont="1" applyFill="1" applyBorder="1" applyAlignment="1">
      <alignment horizontal="center" vertical="center"/>
    </xf>
    <xf numFmtId="166" fontId="20" fillId="5" borderId="15" xfId="0" applyNumberFormat="1" applyFont="1" applyFill="1" applyBorder="1" applyAlignment="1">
      <alignment horizontal="center" vertical="center" wrapText="1"/>
    </xf>
    <xf numFmtId="3" fontId="20" fillId="3" borderId="14" xfId="0" applyNumberFormat="1" applyFont="1" applyFill="1" applyBorder="1" applyAlignment="1">
      <alignment horizontal="center" vertical="center" wrapText="1"/>
    </xf>
    <xf numFmtId="0" fontId="22" fillId="0" borderId="4" xfId="0" applyFont="1" applyBorder="1" applyAlignment="1">
      <alignment vertical="center"/>
    </xf>
    <xf numFmtId="0" fontId="23" fillId="7" borderId="4" xfId="0" applyFont="1" applyFill="1" applyBorder="1" applyAlignment="1">
      <alignment vertical="center"/>
    </xf>
    <xf numFmtId="0" fontId="1" fillId="7" borderId="4" xfId="0" applyFont="1" applyFill="1" applyBorder="1" applyAlignment="1">
      <alignment vertical="center"/>
    </xf>
    <xf numFmtId="0" fontId="1" fillId="0" borderId="20" xfId="0" applyFont="1" applyBorder="1" applyAlignment="1">
      <alignment vertical="center"/>
    </xf>
    <xf numFmtId="164" fontId="1" fillId="0" borderId="21" xfId="0" applyNumberFormat="1" applyFont="1" applyBorder="1" applyAlignment="1">
      <alignment vertical="center"/>
    </xf>
    <xf numFmtId="0" fontId="1" fillId="0" borderId="22" xfId="0" applyFont="1" applyBorder="1" applyAlignment="1">
      <alignment vertical="center"/>
    </xf>
    <xf numFmtId="0" fontId="1" fillId="0" borderId="0" xfId="0" applyFont="1" applyAlignment="1">
      <alignment vertical="center"/>
    </xf>
    <xf numFmtId="164" fontId="1" fillId="0" borderId="0" xfId="0" applyNumberFormat="1" applyFont="1" applyAlignment="1">
      <alignment vertical="center"/>
    </xf>
    <xf numFmtId="165" fontId="18" fillId="5" borderId="14" xfId="0" applyNumberFormat="1" applyFont="1" applyFill="1" applyBorder="1" applyAlignment="1">
      <alignment horizontal="center" vertical="center" wrapText="1"/>
    </xf>
    <xf numFmtId="165" fontId="18" fillId="6" borderId="15" xfId="0" applyNumberFormat="1" applyFont="1" applyFill="1" applyBorder="1" applyAlignment="1">
      <alignment horizontal="center" vertical="center" wrapText="1"/>
    </xf>
    <xf numFmtId="0" fontId="24" fillId="0" borderId="17" xfId="0" applyFont="1" applyBorder="1" applyAlignment="1">
      <alignment horizontal="left" vertical="center" wrapText="1"/>
    </xf>
    <xf numFmtId="0" fontId="20" fillId="3" borderId="17" xfId="0" applyFont="1" applyFill="1" applyBorder="1" applyAlignment="1">
      <alignment horizontal="left" vertical="center" wrapText="1"/>
    </xf>
    <xf numFmtId="165" fontId="18" fillId="3" borderId="23" xfId="0" applyNumberFormat="1" applyFont="1" applyFill="1" applyBorder="1" applyAlignment="1">
      <alignment horizontal="center" vertical="center" wrapText="1"/>
    </xf>
    <xf numFmtId="0" fontId="1" fillId="0" borderId="24" xfId="0" applyFont="1" applyBorder="1" applyAlignment="1">
      <alignment vertical="center"/>
    </xf>
    <xf numFmtId="165" fontId="18" fillId="0" borderId="14" xfId="0" applyNumberFormat="1" applyFont="1" applyBorder="1" applyAlignment="1">
      <alignment horizontal="center" vertical="center" wrapText="1"/>
    </xf>
    <xf numFmtId="165" fontId="18" fillId="0" borderId="15" xfId="0" applyNumberFormat="1" applyFont="1" applyBorder="1" applyAlignment="1">
      <alignment horizontal="center" vertical="center" wrapText="1"/>
    </xf>
    <xf numFmtId="9" fontId="1" fillId="6" borderId="25" xfId="0" applyNumberFormat="1" applyFont="1" applyFill="1" applyBorder="1" applyAlignment="1">
      <alignment horizontal="center" vertical="center"/>
    </xf>
    <xf numFmtId="165" fontId="18" fillId="6" borderId="14" xfId="0" applyNumberFormat="1" applyFont="1" applyFill="1" applyBorder="1" applyAlignment="1">
      <alignment horizontal="center" vertical="center" wrapText="1"/>
    </xf>
    <xf numFmtId="166" fontId="1" fillId="0" borderId="0" xfId="0" applyNumberFormat="1" applyFont="1" applyAlignment="1">
      <alignment vertical="center"/>
    </xf>
    <xf numFmtId="0" fontId="25" fillId="0" borderId="17" xfId="0" applyFont="1" applyBorder="1" applyAlignment="1">
      <alignment horizontal="left" vertical="center" wrapText="1"/>
    </xf>
    <xf numFmtId="4" fontId="1" fillId="0" borderId="0" xfId="0" applyNumberFormat="1" applyFont="1" applyAlignment="1">
      <alignment vertical="center"/>
    </xf>
    <xf numFmtId="0" fontId="1" fillId="0" borderId="17" xfId="0" applyFont="1" applyBorder="1" applyAlignment="1">
      <alignment horizontal="left" vertical="center" wrapText="1"/>
    </xf>
    <xf numFmtId="165" fontId="18" fillId="5" borderId="15" xfId="0" applyNumberFormat="1" applyFont="1" applyFill="1" applyBorder="1" applyAlignment="1">
      <alignment horizontal="center" vertical="center" wrapText="1"/>
    </xf>
    <xf numFmtId="10" fontId="1" fillId="0" borderId="0" xfId="0" applyNumberFormat="1" applyFont="1" applyAlignment="1">
      <alignment vertical="center"/>
    </xf>
    <xf numFmtId="0" fontId="26" fillId="3" borderId="26" xfId="0" applyFont="1" applyFill="1" applyBorder="1" applyAlignment="1">
      <alignment horizontal="left" vertical="center" wrapText="1"/>
    </xf>
    <xf numFmtId="10" fontId="1" fillId="0" borderId="4" xfId="0" applyNumberFormat="1" applyFont="1" applyBorder="1" applyAlignment="1">
      <alignment vertical="center"/>
    </xf>
    <xf numFmtId="0" fontId="22" fillId="0" borderId="27" xfId="0" applyFont="1" applyBorder="1" applyAlignment="1">
      <alignment vertical="center"/>
    </xf>
    <xf numFmtId="0" fontId="3" fillId="0" borderId="0" xfId="0" applyFont="1"/>
    <xf numFmtId="164" fontId="3" fillId="0" borderId="0" xfId="0" applyNumberFormat="1" applyFont="1"/>
    <xf numFmtId="10" fontId="3" fillId="0" borderId="0" xfId="0" applyNumberFormat="1" applyFont="1"/>
    <xf numFmtId="0" fontId="27" fillId="4" borderId="4" xfId="0" applyFont="1" applyFill="1" applyBorder="1" applyAlignment="1">
      <alignment horizontal="center" vertical="center"/>
    </xf>
    <xf numFmtId="0" fontId="20" fillId="0" borderId="4" xfId="0" applyFont="1" applyBorder="1"/>
    <xf numFmtId="167" fontId="30" fillId="3" borderId="14" xfId="0" applyNumberFormat="1" applyFont="1" applyFill="1" applyBorder="1" applyAlignment="1">
      <alignment horizontal="center" vertical="center" wrapText="1"/>
    </xf>
    <xf numFmtId="0" fontId="31" fillId="3" borderId="17" xfId="0" applyFont="1" applyFill="1" applyBorder="1" applyAlignment="1">
      <alignment horizontal="center" vertical="center" wrapText="1"/>
    </xf>
    <xf numFmtId="0" fontId="32" fillId="3" borderId="14" xfId="0" applyFont="1" applyFill="1" applyBorder="1" applyAlignment="1">
      <alignment horizontal="center" vertical="center" wrapText="1"/>
    </xf>
    <xf numFmtId="0" fontId="32" fillId="3" borderId="14" xfId="0" applyFont="1" applyFill="1" applyBorder="1" applyAlignment="1">
      <alignment horizontal="center" vertical="center"/>
    </xf>
    <xf numFmtId="166" fontId="33" fillId="3" borderId="14" xfId="0" applyNumberFormat="1" applyFont="1" applyFill="1" applyBorder="1" applyAlignment="1">
      <alignment horizontal="center" vertical="center"/>
    </xf>
    <xf numFmtId="166" fontId="30" fillId="3" borderId="14" xfId="0" applyNumberFormat="1" applyFont="1" applyFill="1" applyBorder="1" applyAlignment="1">
      <alignment horizontal="center" vertical="center" wrapText="1"/>
    </xf>
    <xf numFmtId="0" fontId="17" fillId="0" borderId="14" xfId="0" applyFont="1" applyBorder="1" applyAlignment="1">
      <alignment vertical="center" wrapText="1"/>
    </xf>
    <xf numFmtId="0" fontId="17" fillId="0" borderId="14" xfId="0" applyFont="1" applyBorder="1" applyAlignment="1">
      <alignment horizontal="left" vertical="center"/>
    </xf>
    <xf numFmtId="166" fontId="1" fillId="5" borderId="14" xfId="0" applyNumberFormat="1" applyFont="1" applyFill="1" applyBorder="1" applyAlignment="1">
      <alignment horizontal="center" vertical="center" wrapText="1"/>
    </xf>
    <xf numFmtId="0" fontId="1" fillId="0" borderId="15" xfId="0" applyFont="1" applyBorder="1" applyAlignment="1">
      <alignment vertical="center"/>
    </xf>
    <xf numFmtId="0" fontId="34" fillId="0" borderId="14" xfId="0" applyFont="1" applyBorder="1" applyAlignment="1">
      <alignment horizontal="left" vertical="center"/>
    </xf>
    <xf numFmtId="166" fontId="35" fillId="5" borderId="14" xfId="0" applyNumberFormat="1" applyFont="1" applyFill="1" applyBorder="1" applyAlignment="1">
      <alignment horizontal="center" vertical="center" wrapText="1"/>
    </xf>
    <xf numFmtId="166" fontId="35" fillId="0" borderId="14" xfId="0" applyNumberFormat="1" applyFont="1" applyBorder="1" applyAlignment="1">
      <alignment horizontal="center" vertical="center" wrapText="1"/>
    </xf>
    <xf numFmtId="9" fontId="17" fillId="0" borderId="15" xfId="0" applyNumberFormat="1" applyFont="1" applyBorder="1" applyAlignment="1">
      <alignment horizontal="center" vertical="center"/>
    </xf>
    <xf numFmtId="0" fontId="17" fillId="0" borderId="15" xfId="0" applyFont="1" applyBorder="1" applyAlignment="1">
      <alignment vertical="center"/>
    </xf>
    <xf numFmtId="166" fontId="36" fillId="5" borderId="14" xfId="0" applyNumberFormat="1" applyFont="1" applyFill="1" applyBorder="1" applyAlignment="1">
      <alignment horizontal="center" vertical="center" wrapText="1"/>
    </xf>
    <xf numFmtId="166" fontId="36" fillId="0" borderId="14" xfId="0" applyNumberFormat="1" applyFont="1" applyBorder="1" applyAlignment="1">
      <alignment horizontal="center" vertical="center" wrapText="1"/>
    </xf>
    <xf numFmtId="166" fontId="1" fillId="0" borderId="14" xfId="0" applyNumberFormat="1" applyFont="1" applyBorder="1" applyAlignment="1">
      <alignment horizontal="center" vertical="center" wrapText="1"/>
    </xf>
    <xf numFmtId="9" fontId="17" fillId="0" borderId="29" xfId="0" applyNumberFormat="1" applyFont="1" applyBorder="1" applyAlignment="1">
      <alignment horizontal="center" vertical="center"/>
    </xf>
    <xf numFmtId="166" fontId="1" fillId="6" borderId="14" xfId="0" applyNumberFormat="1" applyFont="1" applyFill="1" applyBorder="1" applyAlignment="1">
      <alignment horizontal="center" vertical="center" wrapText="1"/>
    </xf>
    <xf numFmtId="166" fontId="1" fillId="6" borderId="23" xfId="0" applyNumberFormat="1" applyFont="1" applyFill="1" applyBorder="1" applyAlignment="1">
      <alignment horizontal="center" vertical="center" wrapText="1"/>
    </xf>
    <xf numFmtId="0" fontId="1" fillId="0" borderId="42" xfId="0" applyFont="1" applyBorder="1" applyAlignment="1">
      <alignment vertical="center"/>
    </xf>
    <xf numFmtId="166" fontId="36" fillId="6" borderId="14" xfId="0" applyNumberFormat="1" applyFont="1" applyFill="1" applyBorder="1" applyAlignment="1">
      <alignment horizontal="center" vertical="center" wrapText="1"/>
    </xf>
    <xf numFmtId="166" fontId="36" fillId="6" borderId="23" xfId="0" applyNumberFormat="1" applyFont="1" applyFill="1" applyBorder="1" applyAlignment="1">
      <alignment horizontal="center" vertical="center" wrapText="1"/>
    </xf>
    <xf numFmtId="0" fontId="1" fillId="0" borderId="43" xfId="0" applyFont="1" applyBorder="1" applyAlignment="1">
      <alignment vertical="center"/>
    </xf>
    <xf numFmtId="166" fontId="16" fillId="6" borderId="14" xfId="0" applyNumberFormat="1" applyFont="1" applyFill="1" applyBorder="1" applyAlignment="1">
      <alignment horizontal="center" vertical="center" wrapText="1"/>
    </xf>
    <xf numFmtId="166" fontId="16" fillId="6" borderId="23" xfId="0" applyNumberFormat="1" applyFont="1" applyFill="1" applyBorder="1" applyAlignment="1">
      <alignment horizontal="center" vertical="center" wrapText="1"/>
    </xf>
    <xf numFmtId="0" fontId="1" fillId="0" borderId="4" xfId="0" applyFont="1" applyBorder="1" applyAlignment="1">
      <alignment horizontal="left" vertical="center" wrapText="1"/>
    </xf>
    <xf numFmtId="0" fontId="10" fillId="0" borderId="4" xfId="0" applyFont="1" applyBorder="1" applyAlignment="1">
      <alignment horizontal="left" vertical="center"/>
    </xf>
    <xf numFmtId="166" fontId="1" fillId="0" borderId="4" xfId="0" applyNumberFormat="1" applyFont="1" applyBorder="1" applyAlignment="1">
      <alignment horizontal="right" vertical="center" wrapText="1"/>
    </xf>
    <xf numFmtId="0" fontId="16" fillId="0" borderId="47" xfId="0" applyFont="1" applyBorder="1" applyAlignment="1">
      <alignment horizontal="left" vertical="center"/>
    </xf>
    <xf numFmtId="167" fontId="16" fillId="0" borderId="47" xfId="0" applyNumberFormat="1" applyFont="1" applyBorder="1" applyAlignment="1">
      <alignment horizontal="center" vertical="center" wrapText="1"/>
    </xf>
    <xf numFmtId="0" fontId="38" fillId="0" borderId="47" xfId="0" applyFont="1" applyBorder="1" applyAlignment="1">
      <alignment horizontal="left" vertical="center" wrapText="1"/>
    </xf>
    <xf numFmtId="3" fontId="38" fillId="5" borderId="47" xfId="0" applyNumberFormat="1" applyFont="1" applyFill="1" applyBorder="1" applyAlignment="1">
      <alignment horizontal="center" vertical="center" wrapText="1"/>
    </xf>
    <xf numFmtId="0" fontId="17" fillId="0" borderId="47" xfId="0" applyFont="1" applyBorder="1" applyAlignment="1">
      <alignment horizontal="right" vertical="center" wrapText="1"/>
    </xf>
    <xf numFmtId="3" fontId="17" fillId="5" borderId="47" xfId="0" applyNumberFormat="1" applyFont="1" applyFill="1" applyBorder="1" applyAlignment="1">
      <alignment horizontal="center" vertical="center" wrapText="1"/>
    </xf>
    <xf numFmtId="3" fontId="18" fillId="5" borderId="47" xfId="0" applyNumberFormat="1" applyFont="1" applyFill="1" applyBorder="1" applyAlignment="1">
      <alignment horizontal="center" vertical="center" wrapText="1"/>
    </xf>
    <xf numFmtId="0" fontId="1" fillId="0" borderId="0" xfId="0" applyFont="1"/>
    <xf numFmtId="0" fontId="39" fillId="0" borderId="4" xfId="0" applyFont="1" applyBorder="1"/>
    <xf numFmtId="0" fontId="40" fillId="4" borderId="4" xfId="0" applyFont="1" applyFill="1" applyBorder="1" applyAlignment="1">
      <alignment horizontal="center" vertical="center" wrapText="1"/>
    </xf>
    <xf numFmtId="0" fontId="39" fillId="0" borderId="0" xfId="0" applyFont="1"/>
    <xf numFmtId="0" fontId="41" fillId="3" borderId="14" xfId="0" applyFont="1" applyFill="1" applyBorder="1" applyAlignment="1">
      <alignment horizontal="center" vertical="center" wrapText="1"/>
    </xf>
    <xf numFmtId="0" fontId="41" fillId="3" borderId="15" xfId="0" applyFont="1" applyFill="1" applyBorder="1" applyAlignment="1">
      <alignment horizontal="center" vertical="center" wrapText="1"/>
    </xf>
    <xf numFmtId="0" fontId="17" fillId="8" borderId="14" xfId="0" applyFont="1" applyFill="1" applyBorder="1" applyAlignment="1">
      <alignment horizontal="left" vertical="center" wrapText="1"/>
    </xf>
    <xf numFmtId="168" fontId="17" fillId="5" borderId="14" xfId="0" applyNumberFormat="1" applyFont="1" applyFill="1" applyBorder="1" applyAlignment="1">
      <alignment horizontal="center" vertical="center" wrapText="1"/>
    </xf>
    <xf numFmtId="168" fontId="17" fillId="5" borderId="15" xfId="0" applyNumberFormat="1" applyFont="1" applyFill="1" applyBorder="1" applyAlignment="1">
      <alignment horizontal="center" vertical="center" wrapText="1"/>
    </xf>
    <xf numFmtId="9" fontId="3" fillId="0" borderId="4" xfId="0" applyNumberFormat="1" applyFont="1" applyBorder="1"/>
    <xf numFmtId="169" fontId="3" fillId="0" borderId="4" xfId="0" applyNumberFormat="1" applyFont="1" applyBorder="1"/>
    <xf numFmtId="0" fontId="16" fillId="0" borderId="14" xfId="0" applyFont="1" applyBorder="1" applyAlignment="1">
      <alignment horizontal="left" vertical="center" wrapText="1"/>
    </xf>
    <xf numFmtId="168" fontId="16" fillId="0" borderId="14" xfId="0" applyNumberFormat="1" applyFont="1" applyBorder="1" applyAlignment="1">
      <alignment horizontal="center" vertical="center" wrapText="1"/>
    </xf>
    <xf numFmtId="168" fontId="16" fillId="0" borderId="15" xfId="0" applyNumberFormat="1" applyFont="1" applyBorder="1" applyAlignment="1">
      <alignment horizontal="center" vertical="center" wrapText="1"/>
    </xf>
    <xf numFmtId="0" fontId="17" fillId="5" borderId="14" xfId="0" applyFont="1" applyFill="1" applyBorder="1" applyAlignment="1">
      <alignment horizontal="center" vertical="center"/>
    </xf>
    <xf numFmtId="0" fontId="17" fillId="5" borderId="15" xfId="0" applyFont="1" applyFill="1" applyBorder="1" applyAlignment="1">
      <alignment horizontal="center" vertical="center"/>
    </xf>
    <xf numFmtId="0" fontId="1" fillId="0" borderId="4" xfId="0" applyFont="1" applyBorder="1" applyAlignment="1">
      <alignment horizontal="left" wrapText="1"/>
    </xf>
    <xf numFmtId="17" fontId="30" fillId="5" borderId="15" xfId="0" applyNumberFormat="1" applyFont="1" applyFill="1" applyBorder="1" applyAlignment="1">
      <alignment horizontal="center" vertical="center"/>
    </xf>
    <xf numFmtId="0" fontId="14" fillId="3" borderId="17" xfId="0" applyFont="1" applyFill="1" applyBorder="1" applyAlignment="1">
      <alignment horizontal="center" vertical="center" wrapText="1"/>
    </xf>
    <xf numFmtId="3" fontId="14" fillId="3" borderId="14" xfId="0" applyNumberFormat="1" applyFont="1" applyFill="1" applyBorder="1" applyAlignment="1">
      <alignment horizontal="center" vertical="center" wrapText="1"/>
    </xf>
    <xf numFmtId="3" fontId="14" fillId="3" borderId="15" xfId="0" applyNumberFormat="1" applyFont="1" applyFill="1" applyBorder="1" applyAlignment="1">
      <alignment horizontal="center" vertical="center" wrapText="1"/>
    </xf>
    <xf numFmtId="10" fontId="25" fillId="5" borderId="25" xfId="0" applyNumberFormat="1" applyFont="1" applyFill="1" applyBorder="1" applyAlignment="1">
      <alignment horizontal="center" vertical="center"/>
    </xf>
    <xf numFmtId="0" fontId="25" fillId="0" borderId="14" xfId="0" applyFont="1" applyBorder="1" applyAlignment="1">
      <alignment horizontal="left" vertical="center" wrapText="1"/>
    </xf>
    <xf numFmtId="3" fontId="17" fillId="5" borderId="14" xfId="0" applyNumberFormat="1" applyFont="1" applyFill="1" applyBorder="1" applyAlignment="1">
      <alignment horizontal="center"/>
    </xf>
    <xf numFmtId="3" fontId="17" fillId="5" borderId="15" xfId="0" applyNumberFormat="1" applyFont="1" applyFill="1" applyBorder="1" applyAlignment="1">
      <alignment horizontal="center"/>
    </xf>
    <xf numFmtId="3" fontId="16" fillId="0" borderId="14" xfId="0" applyNumberFormat="1" applyFont="1" applyBorder="1" applyAlignment="1">
      <alignment horizontal="center" vertical="center" wrapText="1"/>
    </xf>
    <xf numFmtId="3" fontId="16" fillId="0" borderId="15" xfId="0" applyNumberFormat="1" applyFont="1" applyBorder="1" applyAlignment="1">
      <alignment horizontal="center" vertical="center" wrapText="1"/>
    </xf>
    <xf numFmtId="3" fontId="18" fillId="5" borderId="14" xfId="0" applyNumberFormat="1" applyFont="1" applyFill="1" applyBorder="1" applyAlignment="1">
      <alignment horizontal="center" vertical="center" wrapText="1"/>
    </xf>
    <xf numFmtId="3" fontId="18" fillId="5" borderId="15" xfId="0" applyNumberFormat="1" applyFont="1" applyFill="1" applyBorder="1" applyAlignment="1">
      <alignment horizontal="center" vertical="center" wrapText="1"/>
    </xf>
    <xf numFmtId="0" fontId="43" fillId="3" borderId="17" xfId="0" applyFont="1" applyFill="1" applyBorder="1" applyAlignment="1">
      <alignment horizontal="center" vertical="center"/>
    </xf>
    <xf numFmtId="0" fontId="43" fillId="3" borderId="15" xfId="0" applyFont="1" applyFill="1" applyBorder="1" applyAlignment="1">
      <alignment horizontal="center" vertical="center"/>
    </xf>
    <xf numFmtId="3" fontId="14" fillId="6" borderId="14" xfId="0" applyNumberFormat="1" applyFont="1" applyFill="1" applyBorder="1" applyAlignment="1">
      <alignment horizontal="center" vertical="center"/>
    </xf>
    <xf numFmtId="3" fontId="14" fillId="6" borderId="15" xfId="0" applyNumberFormat="1" applyFont="1" applyFill="1" applyBorder="1" applyAlignment="1">
      <alignment horizontal="center" vertical="center"/>
    </xf>
    <xf numFmtId="3" fontId="14" fillId="6" borderId="17" xfId="0" applyNumberFormat="1" applyFont="1" applyFill="1" applyBorder="1" applyAlignment="1">
      <alignment horizontal="center" vertical="center"/>
    </xf>
    <xf numFmtId="0" fontId="32" fillId="3" borderId="15" xfId="0" applyFont="1" applyFill="1" applyBorder="1" applyAlignment="1">
      <alignment horizontal="center" vertical="center" wrapText="1"/>
    </xf>
    <xf numFmtId="0" fontId="44" fillId="3" borderId="14" xfId="0" applyFont="1" applyFill="1" applyBorder="1" applyAlignment="1">
      <alignment horizontal="center" vertical="center" wrapText="1"/>
    </xf>
    <xf numFmtId="0" fontId="46" fillId="0" borderId="14" xfId="0" applyFont="1" applyBorder="1" applyAlignment="1">
      <alignment horizontal="left" vertical="center" wrapText="1"/>
    </xf>
    <xf numFmtId="3" fontId="17" fillId="6" borderId="14" xfId="0" applyNumberFormat="1" applyFont="1" applyFill="1" applyBorder="1" applyAlignment="1">
      <alignment horizontal="center" vertical="center" wrapText="1"/>
    </xf>
    <xf numFmtId="166" fontId="17" fillId="6" borderId="15" xfId="0" applyNumberFormat="1" applyFont="1" applyFill="1" applyBorder="1" applyAlignment="1">
      <alignment horizontal="center" vertical="center" wrapText="1"/>
    </xf>
    <xf numFmtId="0" fontId="17" fillId="0" borderId="14" xfId="0" applyFont="1" applyBorder="1" applyAlignment="1">
      <alignment horizontal="left" vertical="center" wrapText="1"/>
    </xf>
    <xf numFmtId="0" fontId="16" fillId="3" borderId="14" xfId="0" applyFont="1" applyFill="1" applyBorder="1" applyAlignment="1">
      <alignment horizontal="left" vertical="center" wrapText="1"/>
    </xf>
    <xf numFmtId="166" fontId="16" fillId="3" borderId="14" xfId="0" applyNumberFormat="1" applyFont="1" applyFill="1" applyBorder="1" applyAlignment="1">
      <alignment horizontal="center" vertical="center" wrapText="1"/>
    </xf>
    <xf numFmtId="166" fontId="16" fillId="3" borderId="15" xfId="0" applyNumberFormat="1" applyFont="1" applyFill="1" applyBorder="1" applyAlignment="1">
      <alignment horizontal="center" vertical="center" wrapText="1"/>
    </xf>
    <xf numFmtId="166" fontId="16" fillId="0" borderId="14" xfId="0" applyNumberFormat="1" applyFont="1" applyBorder="1" applyAlignment="1">
      <alignment horizontal="center" vertical="center" wrapText="1"/>
    </xf>
    <xf numFmtId="166" fontId="16" fillId="0" borderId="15" xfId="0" applyNumberFormat="1" applyFont="1" applyBorder="1" applyAlignment="1">
      <alignment horizontal="center" vertical="center" wrapText="1"/>
    </xf>
    <xf numFmtId="9" fontId="1" fillId="6" borderId="47" xfId="0" applyNumberFormat="1" applyFont="1" applyFill="1" applyBorder="1"/>
    <xf numFmtId="0" fontId="48" fillId="0" borderId="17" xfId="0" applyFont="1" applyBorder="1" applyAlignment="1">
      <alignment horizontal="left" vertical="center" wrapText="1"/>
    </xf>
    <xf numFmtId="166" fontId="41" fillId="3" borderId="14" xfId="0" applyNumberFormat="1" applyFont="1" applyFill="1" applyBorder="1" applyAlignment="1">
      <alignment horizontal="center" vertical="center" wrapText="1"/>
    </xf>
    <xf numFmtId="166" fontId="41" fillId="3" borderId="15" xfId="0" applyNumberFormat="1" applyFont="1" applyFill="1" applyBorder="1" applyAlignment="1">
      <alignment horizontal="center" vertical="center" wrapText="1"/>
    </xf>
    <xf numFmtId="9" fontId="1" fillId="0" borderId="4" xfId="0" applyNumberFormat="1" applyFont="1" applyBorder="1" applyAlignment="1">
      <alignment horizontal="center"/>
    </xf>
    <xf numFmtId="0" fontId="50" fillId="0" borderId="14" xfId="0" applyFont="1" applyBorder="1" applyAlignment="1">
      <alignment vertical="center" wrapText="1"/>
    </xf>
    <xf numFmtId="166" fontId="17" fillId="6" borderId="14" xfId="0" applyNumberFormat="1" applyFont="1" applyFill="1" applyBorder="1" applyAlignment="1">
      <alignment horizontal="center" vertical="center" wrapText="1"/>
    </xf>
    <xf numFmtId="166" fontId="17" fillId="0" borderId="14" xfId="0" applyNumberFormat="1" applyFont="1" applyBorder="1" applyAlignment="1">
      <alignment horizontal="center" vertical="center" wrapText="1"/>
    </xf>
    <xf numFmtId="166" fontId="17" fillId="0" borderId="15" xfId="0" applyNumberFormat="1" applyFont="1" applyBorder="1" applyAlignment="1">
      <alignment horizontal="center" vertical="center" wrapText="1"/>
    </xf>
    <xf numFmtId="0" fontId="17" fillId="0" borderId="4" xfId="0" applyFont="1" applyBorder="1" applyAlignment="1">
      <alignment horizontal="center"/>
    </xf>
    <xf numFmtId="0" fontId="1" fillId="0" borderId="66" xfId="0" applyFont="1" applyBorder="1"/>
    <xf numFmtId="0" fontId="17" fillId="0" borderId="66" xfId="0" applyFont="1" applyBorder="1" applyAlignment="1">
      <alignment horizontal="center" vertical="center"/>
    </xf>
    <xf numFmtId="0" fontId="3" fillId="0" borderId="4" xfId="0" applyFont="1" applyBorder="1" applyAlignment="1">
      <alignment horizontal="left" vertical="center"/>
    </xf>
    <xf numFmtId="0" fontId="18" fillId="0" borderId="14" xfId="0" applyFont="1" applyBorder="1" applyAlignment="1">
      <alignment horizontal="left" vertical="center" wrapText="1"/>
    </xf>
    <xf numFmtId="4" fontId="38" fillId="6" borderId="14" xfId="0" applyNumberFormat="1" applyFont="1" applyFill="1" applyBorder="1" applyAlignment="1">
      <alignment horizontal="center" vertical="center" wrapText="1"/>
    </xf>
    <xf numFmtId="4" fontId="38" fillId="6" borderId="15" xfId="0" applyNumberFormat="1" applyFont="1" applyFill="1" applyBorder="1" applyAlignment="1">
      <alignment horizontal="center" vertical="center" wrapText="1"/>
    </xf>
    <xf numFmtId="0" fontId="1" fillId="0" borderId="4" xfId="0" applyFont="1" applyBorder="1" applyAlignment="1">
      <alignment horizontal="left" vertical="center"/>
    </xf>
    <xf numFmtId="0" fontId="17" fillId="0" borderId="4" xfId="0" applyFont="1" applyBorder="1" applyAlignment="1">
      <alignment horizontal="center" vertical="center"/>
    </xf>
    <xf numFmtId="0" fontId="3" fillId="0" borderId="0" xfId="0" applyFont="1" applyAlignment="1">
      <alignment horizontal="left" vertical="center"/>
    </xf>
    <xf numFmtId="3" fontId="25" fillId="0" borderId="14" xfId="0" applyNumberFormat="1" applyFont="1" applyBorder="1" applyAlignment="1">
      <alignment horizontal="center" vertical="center" wrapText="1"/>
    </xf>
    <xf numFmtId="3" fontId="25" fillId="0" borderId="15" xfId="0" applyNumberFormat="1" applyFont="1" applyBorder="1" applyAlignment="1">
      <alignment horizontal="center" vertical="center" wrapText="1"/>
    </xf>
    <xf numFmtId="3" fontId="1" fillId="0" borderId="14" xfId="0" applyNumberFormat="1" applyFont="1" applyBorder="1" applyAlignment="1">
      <alignment horizontal="center" vertical="center" wrapText="1"/>
    </xf>
    <xf numFmtId="3" fontId="1" fillId="0" borderId="15" xfId="0" applyNumberFormat="1" applyFont="1" applyBorder="1" applyAlignment="1">
      <alignment horizontal="center" vertical="center" wrapText="1"/>
    </xf>
    <xf numFmtId="0" fontId="52" fillId="0" borderId="4" xfId="0" applyFont="1" applyBorder="1"/>
    <xf numFmtId="3" fontId="17" fillId="5" borderId="14" xfId="0" applyNumberFormat="1" applyFont="1" applyFill="1" applyBorder="1" applyAlignment="1">
      <alignment horizontal="center" vertical="center" wrapText="1"/>
    </xf>
    <xf numFmtId="0" fontId="16" fillId="3" borderId="14" xfId="0" applyFont="1" applyFill="1" applyBorder="1" applyAlignment="1">
      <alignment vertical="center" wrapText="1"/>
    </xf>
    <xf numFmtId="166" fontId="18" fillId="5" borderId="14" xfId="0" applyNumberFormat="1" applyFont="1" applyFill="1" applyBorder="1" applyAlignment="1">
      <alignment horizontal="center" vertical="center" wrapText="1"/>
    </xf>
    <xf numFmtId="0" fontId="16" fillId="0" borderId="14" xfId="0" applyFont="1" applyBorder="1" applyAlignment="1">
      <alignment horizontal="left" vertical="top" wrapText="1"/>
    </xf>
    <xf numFmtId="166" fontId="16" fillId="5" borderId="14" xfId="0" applyNumberFormat="1" applyFont="1" applyFill="1" applyBorder="1" applyAlignment="1">
      <alignment horizontal="center" vertical="center" wrapText="1"/>
    </xf>
    <xf numFmtId="166" fontId="14" fillId="3" borderId="14" xfId="0" applyNumberFormat="1" applyFont="1" applyFill="1" applyBorder="1" applyAlignment="1">
      <alignment horizontal="center" vertical="center" wrapText="1"/>
    </xf>
    <xf numFmtId="0" fontId="53" fillId="0" borderId="14" xfId="0" applyFont="1" applyBorder="1" applyAlignment="1">
      <alignment vertical="center" wrapText="1"/>
    </xf>
    <xf numFmtId="0" fontId="54" fillId="0" borderId="14" xfId="0" applyFont="1" applyBorder="1" applyAlignment="1">
      <alignment horizontal="left" vertical="center" wrapText="1"/>
    </xf>
    <xf numFmtId="166" fontId="30" fillId="3" borderId="70" xfId="0" applyNumberFormat="1" applyFont="1" applyFill="1" applyBorder="1" applyAlignment="1">
      <alignment horizontal="center" vertical="center" wrapText="1"/>
    </xf>
    <xf numFmtId="0" fontId="1" fillId="0" borderId="4" xfId="0" applyFont="1" applyBorder="1" applyAlignment="1">
      <alignment horizontal="center"/>
    </xf>
    <xf numFmtId="0" fontId="8" fillId="9" borderId="4" xfId="0" applyFont="1" applyFill="1" applyBorder="1" applyAlignment="1">
      <alignment horizontal="center"/>
    </xf>
    <xf numFmtId="0" fontId="8" fillId="9" borderId="4" xfId="0" applyFont="1" applyFill="1" applyBorder="1"/>
    <xf numFmtId="0" fontId="3" fillId="0" borderId="0" xfId="0" applyFont="1" applyAlignment="1">
      <alignment horizontal="center"/>
    </xf>
    <xf numFmtId="170" fontId="8" fillId="10" borderId="4" xfId="0" applyNumberFormat="1" applyFont="1" applyFill="1" applyBorder="1" applyAlignment="1">
      <alignment horizontal="center"/>
    </xf>
    <xf numFmtId="0" fontId="3" fillId="10" borderId="71" xfId="0" applyFont="1" applyFill="1" applyBorder="1" applyAlignment="1">
      <alignment horizontal="center"/>
    </xf>
    <xf numFmtId="0" fontId="3" fillId="10" borderId="71" xfId="0" applyFont="1" applyFill="1" applyBorder="1" applyAlignment="1">
      <alignment wrapText="1"/>
    </xf>
    <xf numFmtId="171" fontId="8" fillId="10" borderId="71" xfId="0" applyNumberFormat="1" applyFont="1" applyFill="1" applyBorder="1" applyAlignment="1">
      <alignment horizontal="center"/>
    </xf>
    <xf numFmtId="14" fontId="3" fillId="10" borderId="71" xfId="0" applyNumberFormat="1" applyFont="1" applyFill="1" applyBorder="1" applyAlignment="1">
      <alignment horizontal="center"/>
    </xf>
    <xf numFmtId="171" fontId="8" fillId="9" borderId="4" xfId="0" applyNumberFormat="1" applyFont="1" applyFill="1" applyBorder="1"/>
    <xf numFmtId="0" fontId="8" fillId="9" borderId="4" xfId="0" applyFont="1" applyFill="1" applyBorder="1" applyAlignment="1">
      <alignment horizontal="left" vertical="center"/>
    </xf>
    <xf numFmtId="0" fontId="8" fillId="9" borderId="4" xfId="0" applyFont="1" applyFill="1" applyBorder="1" applyAlignment="1">
      <alignment horizontal="center" vertical="center"/>
    </xf>
    <xf numFmtId="0" fontId="3" fillId="10" borderId="4" xfId="0" applyFont="1" applyFill="1" applyBorder="1"/>
    <xf numFmtId="171" fontId="3" fillId="10" borderId="4" xfId="0" applyNumberFormat="1" applyFont="1" applyFill="1" applyBorder="1" applyAlignment="1">
      <alignment horizontal="center"/>
    </xf>
    <xf numFmtId="9" fontId="39" fillId="0" borderId="0" xfId="0" applyNumberFormat="1" applyFont="1"/>
    <xf numFmtId="9" fontId="3" fillId="0" borderId="0" xfId="0" applyNumberFormat="1" applyFont="1"/>
    <xf numFmtId="0" fontId="3" fillId="0" borderId="0" xfId="0" applyFont="1" applyAlignment="1">
      <alignment horizontal="left"/>
    </xf>
    <xf numFmtId="0" fontId="56" fillId="10" borderId="4" xfId="0" applyFont="1" applyFill="1" applyBorder="1" applyAlignment="1">
      <alignment horizontal="right"/>
    </xf>
    <xf numFmtId="171" fontId="56" fillId="10" borderId="4" xfId="0" applyNumberFormat="1" applyFont="1" applyFill="1" applyBorder="1" applyAlignment="1">
      <alignment horizontal="center"/>
    </xf>
    <xf numFmtId="0" fontId="8" fillId="0" borderId="0" xfId="0" applyFont="1"/>
    <xf numFmtId="171" fontId="3" fillId="0" borderId="0" xfId="0" applyNumberFormat="1" applyFont="1" applyAlignment="1">
      <alignment horizontal="center"/>
    </xf>
    <xf numFmtId="9" fontId="3" fillId="0" borderId="0" xfId="0" applyNumberFormat="1" applyFont="1" applyAlignment="1">
      <alignment horizontal="center"/>
    </xf>
    <xf numFmtId="9" fontId="8" fillId="0" borderId="0" xfId="0" applyNumberFormat="1" applyFont="1" applyAlignment="1">
      <alignment horizontal="center"/>
    </xf>
    <xf numFmtId="9" fontId="56" fillId="0" borderId="0" xfId="0" applyNumberFormat="1" applyFont="1" applyAlignment="1">
      <alignment horizontal="center"/>
    </xf>
    <xf numFmtId="0" fontId="56" fillId="0" borderId="0" xfId="0" applyFont="1"/>
    <xf numFmtId="0" fontId="8" fillId="0" borderId="0" xfId="0" applyFont="1" applyAlignment="1">
      <alignment horizontal="center"/>
    </xf>
    <xf numFmtId="1" fontId="3" fillId="11" borderId="4" xfId="0" applyNumberFormat="1" applyFont="1" applyFill="1" applyBorder="1" applyAlignment="1">
      <alignment horizontal="center"/>
    </xf>
    <xf numFmtId="0" fontId="3" fillId="11" borderId="4" xfId="0" applyFont="1" applyFill="1" applyBorder="1"/>
    <xf numFmtId="3" fontId="3" fillId="0" borderId="0" xfId="0" applyNumberFormat="1" applyFont="1"/>
    <xf numFmtId="3" fontId="3" fillId="11" borderId="4" xfId="0" applyNumberFormat="1" applyFont="1" applyFill="1" applyBorder="1" applyAlignment="1">
      <alignment horizontal="center"/>
    </xf>
    <xf numFmtId="171" fontId="3" fillId="11" borderId="4" xfId="0" applyNumberFormat="1" applyFont="1" applyFill="1" applyBorder="1" applyAlignment="1">
      <alignment horizontal="center"/>
    </xf>
    <xf numFmtId="171" fontId="39" fillId="11" borderId="4" xfId="0" applyNumberFormat="1" applyFont="1" applyFill="1" applyBorder="1" applyAlignment="1">
      <alignment horizontal="center"/>
    </xf>
    <xf numFmtId="0" fontId="39" fillId="11" borderId="4" xfId="0" applyFont="1" applyFill="1" applyBorder="1"/>
    <xf numFmtId="2" fontId="39" fillId="11" borderId="4" xfId="0" applyNumberFormat="1" applyFont="1" applyFill="1" applyBorder="1"/>
    <xf numFmtId="0" fontId="3" fillId="11" borderId="4" xfId="0" applyFont="1" applyFill="1" applyBorder="1" applyAlignment="1">
      <alignment horizontal="center"/>
    </xf>
    <xf numFmtId="0" fontId="3" fillId="0" borderId="47" xfId="0" applyFont="1" applyBorder="1" applyAlignment="1">
      <alignment horizontal="center" vertical="center"/>
    </xf>
    <xf numFmtId="0" fontId="17" fillId="4" borderId="4" xfId="0" applyFont="1" applyFill="1" applyBorder="1"/>
    <xf numFmtId="0" fontId="57" fillId="4" borderId="4" xfId="0" applyFont="1" applyFill="1" applyBorder="1" applyAlignment="1">
      <alignment horizontal="left" vertical="center" wrapText="1"/>
    </xf>
    <xf numFmtId="0" fontId="17" fillId="0" borderId="4" xfId="0" applyFont="1" applyBorder="1"/>
    <xf numFmtId="0" fontId="18" fillId="0" borderId="4" xfId="0" applyFont="1" applyBorder="1"/>
    <xf numFmtId="0" fontId="43" fillId="3" borderId="17" xfId="0" applyFont="1" applyFill="1" applyBorder="1" applyAlignment="1">
      <alignment horizontal="center" vertical="center" wrapText="1"/>
    </xf>
    <xf numFmtId="0" fontId="43" fillId="3" borderId="14" xfId="0" applyFont="1" applyFill="1" applyBorder="1" applyAlignment="1">
      <alignment horizontal="center" vertical="center" wrapText="1"/>
    </xf>
    <xf numFmtId="0" fontId="43" fillId="3" borderId="15" xfId="0" applyFont="1" applyFill="1" applyBorder="1" applyAlignment="1">
      <alignment horizontal="center" vertical="center" wrapText="1"/>
    </xf>
    <xf numFmtId="0" fontId="17" fillId="0" borderId="14" xfId="0" applyFont="1" applyBorder="1" applyAlignment="1">
      <alignment horizontal="center" vertical="center"/>
    </xf>
    <xf numFmtId="172" fontId="17" fillId="6" borderId="15" xfId="0" applyNumberFormat="1" applyFont="1" applyFill="1" applyBorder="1" applyAlignment="1">
      <alignment horizontal="center" vertical="center"/>
    </xf>
    <xf numFmtId="0" fontId="22" fillId="0" borderId="4" xfId="0" applyFont="1" applyBorder="1"/>
    <xf numFmtId="0" fontId="17" fillId="0" borderId="4" xfId="0" applyFont="1" applyBorder="1" applyAlignment="1">
      <alignment wrapText="1"/>
    </xf>
    <xf numFmtId="0" fontId="3" fillId="0" borderId="0" xfId="0" applyFont="1" applyAlignment="1">
      <alignment vertical="top" wrapText="1"/>
    </xf>
    <xf numFmtId="0" fontId="59" fillId="4" borderId="4" xfId="0" applyFont="1" applyFill="1" applyBorder="1" applyAlignment="1">
      <alignment horizontal="left" vertical="center"/>
    </xf>
    <xf numFmtId="0" fontId="58" fillId="4" borderId="4" xfId="0" applyFont="1" applyFill="1" applyBorder="1" applyAlignment="1">
      <alignment horizontal="left" vertical="center"/>
    </xf>
    <xf numFmtId="0" fontId="17" fillId="0" borderId="0" xfId="0" applyFont="1"/>
    <xf numFmtId="0" fontId="39" fillId="0" borderId="0" xfId="0" applyFont="1" applyAlignment="1">
      <alignment vertical="top" wrapText="1"/>
    </xf>
    <xf numFmtId="0" fontId="3" fillId="0" borderId="4" xfId="0" applyFont="1" applyBorder="1" applyAlignment="1">
      <alignment vertical="top" wrapText="1"/>
    </xf>
    <xf numFmtId="4" fontId="17" fillId="6" borderId="15" xfId="0" applyNumberFormat="1" applyFont="1" applyFill="1" applyBorder="1" applyAlignment="1">
      <alignment horizontal="center" vertical="center"/>
    </xf>
    <xf numFmtId="170" fontId="17" fillId="5" borderId="14" xfId="0" applyNumberFormat="1" applyFont="1" applyFill="1" applyBorder="1" applyAlignment="1">
      <alignment horizontal="center" vertical="center"/>
    </xf>
    <xf numFmtId="0" fontId="17" fillId="0" borderId="4" xfId="0" applyFont="1" applyBorder="1" applyAlignment="1">
      <alignment vertical="top" wrapText="1"/>
    </xf>
    <xf numFmtId="0" fontId="43" fillId="4" borderId="4" xfId="0" applyFont="1" applyFill="1" applyBorder="1" applyAlignment="1">
      <alignment horizontal="right" vertical="center"/>
    </xf>
    <xf numFmtId="0" fontId="60" fillId="4" borderId="4" xfId="0" applyFont="1" applyFill="1" applyBorder="1" applyAlignment="1">
      <alignment horizontal="right" vertical="center"/>
    </xf>
    <xf numFmtId="0" fontId="43" fillId="0" borderId="15" xfId="0" applyFont="1" applyBorder="1" applyAlignment="1">
      <alignment horizontal="center" vertical="center"/>
    </xf>
    <xf numFmtId="0" fontId="43" fillId="0" borderId="76" xfId="0" applyFont="1" applyBorder="1" applyAlignment="1">
      <alignment horizontal="center" vertical="center"/>
    </xf>
    <xf numFmtId="173" fontId="43" fillId="6" borderId="15" xfId="0" applyNumberFormat="1" applyFont="1" applyFill="1" applyBorder="1" applyAlignment="1">
      <alignment horizontal="center" vertical="center"/>
    </xf>
    <xf numFmtId="173" fontId="43" fillId="6" borderId="76" xfId="0" applyNumberFormat="1" applyFont="1" applyFill="1" applyBorder="1" applyAlignment="1">
      <alignment horizontal="center" vertical="center"/>
    </xf>
    <xf numFmtId="0" fontId="17" fillId="0" borderId="15" xfId="0" applyFont="1" applyBorder="1" applyAlignment="1">
      <alignment horizontal="center" vertical="center"/>
    </xf>
    <xf numFmtId="0" fontId="17" fillId="0" borderId="76" xfId="0" applyFont="1" applyBorder="1" applyAlignment="1">
      <alignment horizontal="center" vertical="center"/>
    </xf>
    <xf numFmtId="0" fontId="18" fillId="0" borderId="14" xfId="0" applyFont="1" applyBorder="1" applyAlignment="1">
      <alignment vertical="center" wrapText="1"/>
    </xf>
    <xf numFmtId="0" fontId="18" fillId="5" borderId="14" xfId="0" applyFont="1" applyFill="1" applyBorder="1" applyAlignment="1">
      <alignment horizontal="center" vertical="center" wrapText="1"/>
    </xf>
    <xf numFmtId="173" fontId="17" fillId="6" borderId="14" xfId="0" applyNumberFormat="1" applyFont="1" applyFill="1" applyBorder="1" applyAlignment="1">
      <alignment horizontal="center" vertical="center"/>
    </xf>
    <xf numFmtId="173" fontId="17" fillId="6" borderId="15" xfId="0" applyNumberFormat="1" applyFont="1" applyFill="1" applyBorder="1" applyAlignment="1">
      <alignment horizontal="center" vertical="center"/>
    </xf>
    <xf numFmtId="173" fontId="17" fillId="6" borderId="76" xfId="0" applyNumberFormat="1" applyFont="1" applyFill="1" applyBorder="1" applyAlignment="1">
      <alignment horizontal="center" vertical="center"/>
    </xf>
    <xf numFmtId="173" fontId="3" fillId="0" borderId="4" xfId="0" applyNumberFormat="1" applyFont="1" applyBorder="1"/>
    <xf numFmtId="173" fontId="17" fillId="0" borderId="14" xfId="0" applyNumberFormat="1" applyFont="1" applyBorder="1" applyAlignment="1">
      <alignment horizontal="center" vertical="center"/>
    </xf>
    <xf numFmtId="173" fontId="17" fillId="0" borderId="15" xfId="0" applyNumberFormat="1" applyFont="1" applyBorder="1" applyAlignment="1">
      <alignment horizontal="center" vertical="center"/>
    </xf>
    <xf numFmtId="173" fontId="17" fillId="0" borderId="76" xfId="0" applyNumberFormat="1" applyFont="1" applyBorder="1" applyAlignment="1">
      <alignment horizontal="center" vertical="center"/>
    </xf>
    <xf numFmtId="0" fontId="61" fillId="0" borderId="40" xfId="0" applyFont="1" applyBorder="1" applyAlignment="1">
      <alignment vertical="center" wrapText="1"/>
    </xf>
    <xf numFmtId="0" fontId="18" fillId="5" borderId="70" xfId="0" applyFont="1" applyFill="1" applyBorder="1" applyAlignment="1">
      <alignment horizontal="center" vertical="center" wrapText="1"/>
    </xf>
    <xf numFmtId="173" fontId="17" fillId="6" borderId="70" xfId="0" applyNumberFormat="1" applyFont="1" applyFill="1" applyBorder="1" applyAlignment="1">
      <alignment horizontal="center" vertical="center"/>
    </xf>
    <xf numFmtId="0" fontId="17" fillId="3" borderId="66" xfId="0" applyFont="1" applyFill="1" applyBorder="1"/>
    <xf numFmtId="0" fontId="17" fillId="3" borderId="76" xfId="0" applyFont="1" applyFill="1" applyBorder="1"/>
    <xf numFmtId="0" fontId="17" fillId="3" borderId="80" xfId="0" applyFont="1" applyFill="1" applyBorder="1"/>
    <xf numFmtId="0" fontId="58" fillId="3" borderId="66" xfId="0" applyFont="1" applyFill="1" applyBorder="1"/>
    <xf numFmtId="0" fontId="58" fillId="3" borderId="76" xfId="0" applyFont="1" applyFill="1" applyBorder="1"/>
    <xf numFmtId="0" fontId="58" fillId="3" borderId="80" xfId="0" applyFont="1" applyFill="1" applyBorder="1"/>
    <xf numFmtId="0" fontId="17" fillId="0" borderId="80" xfId="0" applyFont="1" applyBorder="1" applyAlignment="1">
      <alignment horizontal="center" vertical="center"/>
    </xf>
    <xf numFmtId="173" fontId="17" fillId="6" borderId="80" xfId="0" applyNumberFormat="1" applyFont="1" applyFill="1" applyBorder="1" applyAlignment="1">
      <alignment horizontal="center" vertical="center"/>
    </xf>
    <xf numFmtId="173" fontId="17" fillId="0" borderId="80" xfId="0" applyNumberFormat="1" applyFont="1" applyBorder="1" applyAlignment="1">
      <alignment horizontal="center" vertical="center"/>
    </xf>
    <xf numFmtId="0" fontId="61" fillId="0" borderId="14" xfId="0" applyFont="1" applyBorder="1" applyAlignment="1">
      <alignment vertical="center" wrapText="1"/>
    </xf>
    <xf numFmtId="0" fontId="17" fillId="3" borderId="81" xfId="0" applyFont="1" applyFill="1" applyBorder="1"/>
    <xf numFmtId="0" fontId="17" fillId="3" borderId="82" xfId="0" applyFont="1" applyFill="1" applyBorder="1"/>
    <xf numFmtId="0" fontId="17" fillId="3" borderId="83" xfId="0" applyFont="1" applyFill="1" applyBorder="1"/>
    <xf numFmtId="0" fontId="17" fillId="3" borderId="84" xfId="0" applyFont="1" applyFill="1" applyBorder="1"/>
    <xf numFmtId="0" fontId="17" fillId="3" borderId="85" xfId="0" applyFont="1" applyFill="1" applyBorder="1"/>
    <xf numFmtId="0" fontId="17" fillId="3" borderId="86" xfId="0" applyFont="1" applyFill="1" applyBorder="1"/>
    <xf numFmtId="0" fontId="22" fillId="0" borderId="4" xfId="0" applyFont="1" applyBorder="1" applyAlignment="1">
      <alignment horizontal="left" vertical="center"/>
    </xf>
    <xf numFmtId="0" fontId="18" fillId="0" borderId="4" xfId="0" applyFont="1" applyBorder="1" applyAlignment="1">
      <alignment vertical="center" wrapText="1"/>
    </xf>
    <xf numFmtId="0" fontId="18" fillId="0" borderId="4" xfId="0" applyFont="1" applyBorder="1" applyAlignment="1">
      <alignment horizontal="left" vertical="center"/>
    </xf>
    <xf numFmtId="0" fontId="62" fillId="0" borderId="4" xfId="0" applyFont="1" applyBorder="1" applyAlignment="1">
      <alignment horizontal="right" vertical="center"/>
    </xf>
    <xf numFmtId="0" fontId="63" fillId="4" borderId="4" xfId="0" applyFont="1" applyFill="1" applyBorder="1" applyAlignment="1">
      <alignment horizontal="center" vertical="center" wrapText="1"/>
    </xf>
    <xf numFmtId="0" fontId="16" fillId="0" borderId="63" xfId="0" applyFont="1" applyBorder="1" applyAlignment="1">
      <alignment horizontal="center" vertical="center"/>
    </xf>
    <xf numFmtId="174" fontId="18" fillId="0" borderId="90" xfId="0" applyNumberFormat="1" applyFont="1" applyBorder="1" applyAlignment="1">
      <alignment horizontal="center" vertical="center"/>
    </xf>
    <xf numFmtId="173" fontId="18" fillId="0" borderId="64" xfId="0" applyNumberFormat="1" applyFont="1" applyBorder="1" applyAlignment="1">
      <alignment horizontal="center" vertical="center"/>
    </xf>
    <xf numFmtId="173" fontId="18" fillId="6" borderId="47" xfId="0" applyNumberFormat="1" applyFont="1" applyFill="1" applyBorder="1" applyAlignment="1">
      <alignment horizontal="center" vertical="center"/>
    </xf>
    <xf numFmtId="3" fontId="18" fillId="0" borderId="61" xfId="0" applyNumberFormat="1" applyFont="1" applyBorder="1" applyAlignment="1">
      <alignment horizontal="center" vertical="center"/>
    </xf>
    <xf numFmtId="0" fontId="17" fillId="0" borderId="91" xfId="0" applyFont="1" applyBorder="1" applyAlignment="1">
      <alignment horizontal="right"/>
    </xf>
    <xf numFmtId="174" fontId="17" fillId="5" borderId="92" xfId="0" applyNumberFormat="1" applyFont="1" applyFill="1" applyBorder="1" applyAlignment="1">
      <alignment horizontal="center" vertical="center"/>
    </xf>
    <xf numFmtId="173" fontId="17" fillId="6" borderId="92" xfId="0" applyNumberFormat="1" applyFont="1" applyFill="1" applyBorder="1" applyAlignment="1">
      <alignment horizontal="center" vertical="center"/>
    </xf>
    <xf numFmtId="0" fontId="17" fillId="0" borderId="62" xfId="0" applyFont="1" applyBorder="1" applyAlignment="1">
      <alignment horizontal="right"/>
    </xf>
    <xf numFmtId="174" fontId="17" fillId="5" borderId="93" xfId="0" applyNumberFormat="1" applyFont="1" applyFill="1" applyBorder="1" applyAlignment="1">
      <alignment horizontal="center" vertical="center"/>
    </xf>
    <xf numFmtId="173" fontId="17" fillId="6" borderId="93" xfId="0" applyNumberFormat="1" applyFont="1" applyFill="1" applyBorder="1" applyAlignment="1">
      <alignment horizontal="center" vertical="center"/>
    </xf>
    <xf numFmtId="173" fontId="18" fillId="0" borderId="91" xfId="0" applyNumberFormat="1" applyFont="1" applyBorder="1" applyAlignment="1">
      <alignment horizontal="center" vertical="center"/>
    </xf>
    <xf numFmtId="4" fontId="17" fillId="5" borderId="92" xfId="0" applyNumberFormat="1" applyFont="1" applyFill="1" applyBorder="1" applyAlignment="1">
      <alignment horizontal="center" vertical="center"/>
    </xf>
    <xf numFmtId="4" fontId="17" fillId="5" borderId="93" xfId="0" applyNumberFormat="1" applyFont="1" applyFill="1" applyBorder="1" applyAlignment="1">
      <alignment horizontal="center" vertical="center"/>
    </xf>
    <xf numFmtId="0" fontId="64" fillId="6" borderId="4" xfId="0" applyFont="1" applyFill="1" applyBorder="1" applyAlignment="1">
      <alignment horizontal="left" vertical="center"/>
    </xf>
    <xf numFmtId="0" fontId="43" fillId="6" borderId="4" xfId="0" applyFont="1" applyFill="1" applyBorder="1" applyAlignment="1">
      <alignment horizontal="left" vertical="center"/>
    </xf>
    <xf numFmtId="0" fontId="17" fillId="6" borderId="4" xfId="0" applyFont="1" applyFill="1" applyBorder="1"/>
    <xf numFmtId="0" fontId="43" fillId="4" borderId="4" xfId="0" applyFont="1" applyFill="1" applyBorder="1" applyAlignment="1">
      <alignment horizontal="left" vertical="center"/>
    </xf>
    <xf numFmtId="0" fontId="65" fillId="0" borderId="0" xfId="0" applyFont="1"/>
    <xf numFmtId="0" fontId="66" fillId="0" borderId="0" xfId="0" applyFont="1"/>
    <xf numFmtId="0" fontId="9" fillId="0" borderId="4" xfId="0" applyFont="1" applyBorder="1"/>
    <xf numFmtId="0" fontId="68" fillId="0" borderId="0" xfId="0" applyFont="1"/>
    <xf numFmtId="0" fontId="69" fillId="0" borderId="4" xfId="0" applyFont="1" applyBorder="1"/>
    <xf numFmtId="0" fontId="70" fillId="3" borderId="17" xfId="0" applyFont="1" applyFill="1" applyBorder="1" applyAlignment="1">
      <alignment horizontal="center" vertical="center"/>
    </xf>
    <xf numFmtId="0" fontId="70" fillId="3" borderId="14" xfId="0" applyFont="1" applyFill="1" applyBorder="1" applyAlignment="1">
      <alignment horizontal="center" vertical="center"/>
    </xf>
    <xf numFmtId="0" fontId="70" fillId="3" borderId="15" xfId="0" applyFont="1" applyFill="1" applyBorder="1" applyAlignment="1">
      <alignment horizontal="center" vertical="center"/>
    </xf>
    <xf numFmtId="0" fontId="71" fillId="0" borderId="0" xfId="0" applyFont="1"/>
    <xf numFmtId="0" fontId="68" fillId="0" borderId="4" xfId="0" applyFont="1" applyBorder="1"/>
    <xf numFmtId="0" fontId="58" fillId="3" borderId="17" xfId="0" applyFont="1" applyFill="1" applyBorder="1" applyAlignment="1">
      <alignment horizontal="center" vertical="center"/>
    </xf>
    <xf numFmtId="0" fontId="17" fillId="0" borderId="15" xfId="0" applyFont="1" applyBorder="1" applyAlignment="1">
      <alignment horizontal="left" vertical="center" wrapText="1"/>
    </xf>
    <xf numFmtId="0" fontId="68" fillId="0" borderId="0" xfId="0" applyFont="1" applyAlignment="1">
      <alignment horizontal="center" vertical="center"/>
    </xf>
    <xf numFmtId="0" fontId="12" fillId="0" borderId="4" xfId="0" applyFont="1" applyBorder="1" applyAlignment="1">
      <alignment horizontal="center" vertical="center"/>
    </xf>
    <xf numFmtId="0" fontId="20" fillId="0" borderId="4" xfId="0" applyFont="1" applyBorder="1" applyAlignment="1">
      <alignment horizontal="center"/>
    </xf>
    <xf numFmtId="0" fontId="14" fillId="3" borderId="17" xfId="0" applyFont="1" applyFill="1" applyBorder="1" applyAlignment="1">
      <alignment horizontal="center" vertical="center"/>
    </xf>
    <xf numFmtId="0" fontId="43" fillId="3" borderId="14" xfId="0" applyFont="1" applyFill="1" applyBorder="1" applyAlignment="1">
      <alignment horizontal="center" vertical="center"/>
    </xf>
    <xf numFmtId="0" fontId="14" fillId="0" borderId="0" xfId="0" applyFont="1" applyAlignment="1">
      <alignment horizontal="left" vertical="center"/>
    </xf>
    <xf numFmtId="0" fontId="43" fillId="0" borderId="0" xfId="0" applyFont="1" applyAlignment="1">
      <alignment horizontal="left" vertical="center"/>
    </xf>
    <xf numFmtId="0" fontId="16" fillId="0" borderId="26" xfId="0" applyFont="1" applyBorder="1" applyAlignment="1">
      <alignment vertical="center" wrapText="1"/>
    </xf>
    <xf numFmtId="9" fontId="1" fillId="12" borderId="70" xfId="0" applyNumberFormat="1" applyFont="1" applyFill="1" applyBorder="1" applyAlignment="1">
      <alignment horizontal="center" vertical="center" wrapText="1"/>
    </xf>
    <xf numFmtId="17" fontId="1" fillId="13" borderId="14" xfId="0" applyNumberFormat="1" applyFont="1" applyFill="1" applyBorder="1" applyAlignment="1">
      <alignment horizontal="center" vertical="center" wrapText="1"/>
    </xf>
    <xf numFmtId="0" fontId="1" fillId="13" borderId="14" xfId="0" applyFont="1" applyFill="1" applyBorder="1" applyAlignment="1">
      <alignment horizontal="center" vertical="center" wrapText="1"/>
    </xf>
    <xf numFmtId="0" fontId="1" fillId="13" borderId="15" xfId="0" applyFont="1" applyFill="1" applyBorder="1" applyAlignment="1">
      <alignment horizontal="center" vertical="center" wrapText="1"/>
    </xf>
    <xf numFmtId="0" fontId="72" fillId="5" borderId="47" xfId="0" applyFont="1" applyFill="1" applyBorder="1" applyAlignment="1">
      <alignment vertical="center"/>
    </xf>
    <xf numFmtId="0" fontId="17" fillId="0" borderId="4" xfId="0" applyFont="1" applyBorder="1" applyAlignment="1">
      <alignment vertical="center"/>
    </xf>
    <xf numFmtId="0" fontId="16" fillId="0" borderId="96" xfId="0" applyFont="1" applyBorder="1" applyAlignment="1">
      <alignment vertical="center" wrapText="1"/>
    </xf>
    <xf numFmtId="9" fontId="1" fillId="12" borderId="97" xfId="0" applyNumberFormat="1" applyFont="1" applyFill="1" applyBorder="1" applyAlignment="1">
      <alignment horizontal="center" vertical="center" wrapText="1"/>
    </xf>
    <xf numFmtId="0" fontId="17" fillId="14" borderId="47" xfId="0" applyFont="1" applyFill="1" applyBorder="1" applyAlignment="1">
      <alignment vertical="center"/>
    </xf>
    <xf numFmtId="0" fontId="16" fillId="0" borderId="26" xfId="0" applyFont="1" applyBorder="1" applyAlignment="1">
      <alignment horizontal="left" vertical="center" wrapText="1"/>
    </xf>
    <xf numFmtId="0" fontId="1" fillId="15" borderId="98" xfId="0" applyFont="1" applyFill="1" applyBorder="1" applyAlignment="1">
      <alignment horizontal="center" vertical="center" wrapText="1"/>
    </xf>
    <xf numFmtId="0" fontId="1" fillId="15" borderId="81" xfId="0" applyFont="1" applyFill="1" applyBorder="1" applyAlignment="1">
      <alignment horizontal="center" vertical="center" wrapText="1"/>
    </xf>
    <xf numFmtId="0" fontId="1" fillId="15" borderId="99" xfId="0" applyFont="1" applyFill="1" applyBorder="1" applyAlignment="1">
      <alignment horizontal="center" vertical="center" wrapText="1"/>
    </xf>
    <xf numFmtId="0" fontId="1" fillId="15" borderId="82" xfId="0" applyFont="1" applyFill="1" applyBorder="1" applyAlignment="1">
      <alignment horizontal="center" vertical="center" wrapText="1"/>
    </xf>
    <xf numFmtId="0" fontId="17" fillId="6" borderId="47" xfId="0" applyFont="1" applyFill="1" applyBorder="1" applyAlignment="1">
      <alignment vertical="center"/>
    </xf>
    <xf numFmtId="0" fontId="16" fillId="0" borderId="96" xfId="0" applyFont="1" applyBorder="1" applyAlignment="1">
      <alignment horizontal="left" vertical="center" wrapText="1"/>
    </xf>
    <xf numFmtId="0" fontId="1" fillId="15" borderId="100" xfId="0" applyFont="1" applyFill="1" applyBorder="1" applyAlignment="1">
      <alignment horizontal="center" vertical="center" wrapText="1"/>
    </xf>
    <xf numFmtId="0" fontId="1" fillId="15" borderId="4" xfId="0" applyFont="1" applyFill="1" applyBorder="1" applyAlignment="1">
      <alignment horizontal="center" vertical="center" wrapText="1"/>
    </xf>
    <xf numFmtId="0" fontId="1" fillId="15" borderId="101" xfId="0" applyFont="1" applyFill="1" applyBorder="1" applyAlignment="1">
      <alignment horizontal="center" vertical="center" wrapText="1"/>
    </xf>
    <xf numFmtId="0" fontId="1" fillId="15" borderId="102" xfId="0" applyFont="1" applyFill="1" applyBorder="1" applyAlignment="1">
      <alignment horizontal="center" vertical="center" wrapText="1"/>
    </xf>
    <xf numFmtId="0" fontId="17" fillId="0" borderId="47" xfId="0" applyFont="1" applyBorder="1" applyAlignment="1">
      <alignment vertical="center"/>
    </xf>
    <xf numFmtId="0" fontId="3" fillId="3" borderId="47" xfId="0" applyFont="1" applyFill="1" applyBorder="1"/>
    <xf numFmtId="0" fontId="16" fillId="0" borderId="103" xfId="0" applyFont="1" applyBorder="1" applyAlignment="1">
      <alignment horizontal="left" vertical="center" wrapText="1"/>
    </xf>
    <xf numFmtId="9" fontId="1" fillId="12" borderId="104" xfId="0" applyNumberFormat="1" applyFont="1" applyFill="1" applyBorder="1" applyAlignment="1">
      <alignment horizontal="center" vertical="center" wrapText="1"/>
    </xf>
    <xf numFmtId="0" fontId="1" fillId="15" borderId="14" xfId="0" applyFont="1" applyFill="1" applyBorder="1" applyAlignment="1">
      <alignment horizontal="center" vertical="center"/>
    </xf>
    <xf numFmtId="0" fontId="17" fillId="0" borderId="0" xfId="0" applyFont="1" applyAlignment="1">
      <alignment vertical="center"/>
    </xf>
    <xf numFmtId="9" fontId="17" fillId="6" borderId="70" xfId="0" applyNumberFormat="1" applyFont="1" applyFill="1" applyBorder="1" applyAlignment="1">
      <alignment horizontal="center" vertical="center" wrapText="1"/>
    </xf>
    <xf numFmtId="9" fontId="17" fillId="6" borderId="104" xfId="0" applyNumberFormat="1" applyFont="1" applyFill="1" applyBorder="1" applyAlignment="1">
      <alignment horizontal="center" vertical="center" wrapText="1"/>
    </xf>
    <xf numFmtId="9" fontId="17" fillId="6" borderId="97" xfId="0" applyNumberFormat="1" applyFont="1" applyFill="1" applyBorder="1" applyAlignment="1">
      <alignment horizontal="center" vertical="center" wrapText="1"/>
    </xf>
    <xf numFmtId="0" fontId="1" fillId="15" borderId="105" xfId="0" applyFont="1" applyFill="1" applyBorder="1" applyAlignment="1">
      <alignment horizontal="center" vertical="center" wrapText="1"/>
    </xf>
    <xf numFmtId="0" fontId="1" fillId="15" borderId="84" xfId="0" applyFont="1" applyFill="1" applyBorder="1" applyAlignment="1">
      <alignment horizontal="center" vertical="center" wrapText="1"/>
    </xf>
    <xf numFmtId="0" fontId="1" fillId="15" borderId="106" xfId="0" applyFont="1" applyFill="1" applyBorder="1" applyAlignment="1">
      <alignment horizontal="center" vertical="center" wrapText="1"/>
    </xf>
    <xf numFmtId="0" fontId="1" fillId="15" borderId="85" xfId="0" applyFont="1" applyFill="1" applyBorder="1" applyAlignment="1">
      <alignment horizontal="center" vertical="center" wrapText="1"/>
    </xf>
    <xf numFmtId="0" fontId="1" fillId="0" borderId="96" xfId="0" applyFont="1" applyBorder="1" applyAlignment="1">
      <alignment horizontal="left" vertical="center" wrapText="1"/>
    </xf>
    <xf numFmtId="0" fontId="12" fillId="2" borderId="4" xfId="0" applyFont="1" applyFill="1" applyBorder="1" applyAlignment="1">
      <alignment horizontal="center" vertical="center"/>
    </xf>
    <xf numFmtId="0" fontId="12" fillId="2" borderId="4" xfId="0" applyFont="1" applyFill="1" applyBorder="1" applyAlignment="1">
      <alignment vertical="center"/>
    </xf>
    <xf numFmtId="0" fontId="73" fillId="2" borderId="4" xfId="0" applyFont="1" applyFill="1" applyBorder="1"/>
    <xf numFmtId="0" fontId="29" fillId="2" borderId="4" xfId="0" applyFont="1" applyFill="1" applyBorder="1"/>
    <xf numFmtId="0" fontId="14" fillId="3" borderId="14" xfId="0" applyFont="1" applyFill="1" applyBorder="1" applyAlignment="1">
      <alignment vertical="center"/>
    </xf>
    <xf numFmtId="0" fontId="14" fillId="3" borderId="14" xfId="0" applyFont="1" applyFill="1" applyBorder="1" applyAlignment="1">
      <alignment vertical="center" wrapText="1"/>
    </xf>
    <xf numFmtId="0" fontId="14" fillId="3" borderId="15" xfId="0" applyFont="1" applyFill="1" applyBorder="1" applyAlignment="1">
      <alignment vertical="center" wrapText="1"/>
    </xf>
    <xf numFmtId="0" fontId="14" fillId="13" borderId="14" xfId="0" applyFont="1" applyFill="1" applyBorder="1" applyAlignment="1">
      <alignment horizontal="center" vertical="center"/>
    </xf>
    <xf numFmtId="17" fontId="14" fillId="16" borderId="14" xfId="0" applyNumberFormat="1" applyFont="1" applyFill="1" applyBorder="1" applyAlignment="1">
      <alignment horizontal="center" vertical="center"/>
    </xf>
    <xf numFmtId="17" fontId="14" fillId="16" borderId="15" xfId="0" applyNumberFormat="1" applyFont="1" applyFill="1" applyBorder="1" applyAlignment="1">
      <alignment horizontal="center" vertical="center"/>
    </xf>
    <xf numFmtId="0" fontId="1" fillId="0" borderId="14" xfId="0" applyFont="1" applyBorder="1" applyAlignment="1">
      <alignment horizontal="center" vertical="center"/>
    </xf>
    <xf numFmtId="0" fontId="1" fillId="13" borderId="14" xfId="0" applyFont="1" applyFill="1" applyBorder="1" applyAlignment="1">
      <alignment horizontal="center" vertical="center"/>
    </xf>
    <xf numFmtId="0" fontId="1" fillId="16" borderId="14" xfId="0" applyFont="1" applyFill="1" applyBorder="1" applyAlignment="1">
      <alignment horizontal="center" vertical="center"/>
    </xf>
    <xf numFmtId="0" fontId="1" fillId="16" borderId="15" xfId="0" applyFont="1" applyFill="1" applyBorder="1" applyAlignment="1">
      <alignment horizontal="center" vertical="center"/>
    </xf>
    <xf numFmtId="4" fontId="32" fillId="3" borderId="14" xfId="0" applyNumberFormat="1" applyFont="1" applyFill="1" applyBorder="1" applyAlignment="1">
      <alignment horizontal="center" vertical="center"/>
    </xf>
    <xf numFmtId="4" fontId="32" fillId="3" borderId="15" xfId="0" applyNumberFormat="1" applyFont="1" applyFill="1" applyBorder="1" applyAlignment="1">
      <alignment horizontal="center" vertical="center"/>
    </xf>
    <xf numFmtId="4" fontId="15" fillId="0" borderId="4" xfId="0" applyNumberFormat="1" applyFont="1" applyBorder="1" applyAlignment="1">
      <alignment vertical="center"/>
    </xf>
    <xf numFmtId="4" fontId="15" fillId="0" borderId="4" xfId="0" applyNumberFormat="1" applyFont="1" applyBorder="1"/>
    <xf numFmtId="0" fontId="14" fillId="3" borderId="15" xfId="0" applyFont="1" applyFill="1" applyBorder="1" applyAlignment="1">
      <alignment vertical="center"/>
    </xf>
    <xf numFmtId="0" fontId="1" fillId="0" borderId="14" xfId="0" applyFont="1" applyBorder="1" applyAlignment="1">
      <alignment vertical="center"/>
    </xf>
    <xf numFmtId="0" fontId="15" fillId="0" borderId="4" xfId="0" applyFont="1" applyBorder="1"/>
    <xf numFmtId="4" fontId="14" fillId="3" borderId="14" xfId="0" applyNumberFormat="1" applyFont="1" applyFill="1" applyBorder="1" applyAlignment="1">
      <alignment horizontal="center" vertical="center"/>
    </xf>
    <xf numFmtId="4" fontId="14" fillId="3" borderId="15" xfId="0" applyNumberFormat="1" applyFont="1" applyFill="1" applyBorder="1" applyAlignment="1">
      <alignment horizontal="center" vertical="center"/>
    </xf>
    <xf numFmtId="0" fontId="15" fillId="3" borderId="14" xfId="0" applyFont="1" applyFill="1" applyBorder="1" applyAlignment="1">
      <alignment vertical="center"/>
    </xf>
    <xf numFmtId="0" fontId="15" fillId="3" borderId="15" xfId="0" applyFont="1" applyFill="1" applyBorder="1" applyAlignment="1">
      <alignment vertical="center"/>
    </xf>
    <xf numFmtId="0" fontId="32" fillId="13" borderId="14" xfId="0" applyFont="1" applyFill="1" applyBorder="1" applyAlignment="1">
      <alignment horizontal="center" vertical="center"/>
    </xf>
    <xf numFmtId="0" fontId="14" fillId="3" borderId="23" xfId="0" applyFont="1" applyFill="1" applyBorder="1" applyAlignment="1">
      <alignment vertical="center"/>
    </xf>
    <xf numFmtId="0" fontId="14" fillId="3" borderId="66" xfId="0" applyFont="1" applyFill="1" applyBorder="1" applyAlignment="1">
      <alignment vertical="center"/>
    </xf>
    <xf numFmtId="0" fontId="14" fillId="3" borderId="107" xfId="0" applyFont="1" applyFill="1" applyBorder="1" applyAlignment="1">
      <alignment vertical="center"/>
    </xf>
    <xf numFmtId="0" fontId="74" fillId="13" borderId="14" xfId="0" applyFont="1" applyFill="1" applyBorder="1" applyAlignment="1">
      <alignment horizontal="center" vertical="center"/>
    </xf>
    <xf numFmtId="0" fontId="74" fillId="16" borderId="14" xfId="0" applyFont="1" applyFill="1" applyBorder="1" applyAlignment="1">
      <alignment horizontal="center" vertical="center"/>
    </xf>
    <xf numFmtId="0" fontId="74" fillId="16" borderId="15" xfId="0" applyFont="1" applyFill="1" applyBorder="1" applyAlignment="1">
      <alignment horizontal="center" vertical="center"/>
    </xf>
    <xf numFmtId="0" fontId="75" fillId="2" borderId="4" xfId="0" applyFont="1" applyFill="1" applyBorder="1" applyAlignment="1">
      <alignment vertical="center"/>
    </xf>
    <xf numFmtId="0" fontId="29" fillId="2" borderId="4" xfId="0" applyFont="1" applyFill="1" applyBorder="1" applyAlignment="1">
      <alignment vertical="center"/>
    </xf>
    <xf numFmtId="0" fontId="29" fillId="2" borderId="102" xfId="0" applyFont="1" applyFill="1" applyBorder="1" applyAlignment="1">
      <alignment vertical="center"/>
    </xf>
    <xf numFmtId="0" fontId="1" fillId="0" borderId="4" xfId="0" applyFont="1" applyBorder="1" applyAlignment="1">
      <alignment horizontal="center" vertical="center"/>
    </xf>
    <xf numFmtId="0" fontId="17" fillId="0" borderId="17" xfId="0" applyFont="1" applyBorder="1" applyAlignment="1">
      <alignment horizontal="center" vertical="center"/>
    </xf>
    <xf numFmtId="175" fontId="17" fillId="0" borderId="14" xfId="0" applyNumberFormat="1" applyFont="1" applyBorder="1" applyAlignment="1">
      <alignment horizontal="center" vertical="center"/>
    </xf>
    <xf numFmtId="1" fontId="17" fillId="0" borderId="14" xfId="0" applyNumberFormat="1" applyFont="1" applyBorder="1" applyAlignment="1">
      <alignment horizontal="center" vertical="center"/>
    </xf>
    <xf numFmtId="1" fontId="17" fillId="0" borderId="15" xfId="0" applyNumberFormat="1" applyFont="1" applyBorder="1" applyAlignment="1">
      <alignment horizontal="center" vertical="center"/>
    </xf>
    <xf numFmtId="176" fontId="17" fillId="0" borderId="0" xfId="0" applyNumberFormat="1" applyFont="1"/>
    <xf numFmtId="0" fontId="6" fillId="0" borderId="1" xfId="0" applyFont="1" applyBorder="1" applyAlignment="1">
      <alignment horizontal="left" vertical="center" wrapText="1"/>
    </xf>
    <xf numFmtId="0" fontId="2" fillId="0" borderId="2" xfId="0" applyFont="1" applyBorder="1"/>
    <xf numFmtId="0" fontId="2" fillId="0" borderId="3" xfId="0" applyFont="1" applyBorder="1"/>
    <xf numFmtId="0" fontId="8" fillId="3" borderId="1" xfId="0" applyFont="1" applyFill="1" applyBorder="1" applyAlignment="1">
      <alignment horizontal="left" vertical="center" wrapText="1"/>
    </xf>
    <xf numFmtId="0" fontId="7" fillId="0" borderId="1" xfId="0" applyFont="1" applyBorder="1" applyAlignment="1">
      <alignment horizontal="left" vertical="center" wrapText="1"/>
    </xf>
    <xf numFmtId="0" fontId="1" fillId="0" borderId="1" xfId="0" applyFont="1" applyBorder="1" applyAlignment="1">
      <alignment horizontal="center" vertical="center"/>
    </xf>
    <xf numFmtId="0" fontId="4" fillId="2" borderId="1" xfId="0" applyFont="1" applyFill="1" applyBorder="1" applyAlignment="1">
      <alignment horizontal="left" vertical="center" wrapText="1"/>
    </xf>
    <xf numFmtId="0" fontId="5" fillId="2" borderId="1" xfId="0" applyFont="1" applyFill="1" applyBorder="1" applyAlignment="1">
      <alignment horizontal="left" vertical="center"/>
    </xf>
    <xf numFmtId="0" fontId="1" fillId="2" borderId="5" xfId="0" applyFont="1" applyFill="1" applyBorder="1" applyAlignment="1">
      <alignment horizontal="left" vertical="center" wrapText="1"/>
    </xf>
    <xf numFmtId="0" fontId="2" fillId="0" borderId="6" xfId="0" applyFont="1" applyBorder="1"/>
    <xf numFmtId="0" fontId="17" fillId="0" borderId="18" xfId="0" applyFont="1" applyBorder="1" applyAlignment="1">
      <alignment horizontal="left" vertical="center"/>
    </xf>
    <xf numFmtId="0" fontId="2" fillId="0" borderId="19" xfId="0" applyFont="1" applyBorder="1"/>
    <xf numFmtId="0" fontId="14" fillId="3" borderId="10" xfId="0" applyFont="1" applyFill="1" applyBorder="1" applyAlignment="1">
      <alignment horizontal="center" vertical="center"/>
    </xf>
    <xf numFmtId="0" fontId="2" fillId="0" borderId="13" xfId="0" applyFont="1" applyBorder="1"/>
    <xf numFmtId="0" fontId="2" fillId="0" borderId="16" xfId="0" applyFont="1" applyBorder="1"/>
    <xf numFmtId="0" fontId="14" fillId="3" borderId="11" xfId="0" applyFont="1" applyFill="1" applyBorder="1" applyAlignment="1">
      <alignment horizontal="center" vertical="center"/>
    </xf>
    <xf numFmtId="0" fontId="2" fillId="0" borderId="12" xfId="0" applyFont="1" applyBorder="1"/>
    <xf numFmtId="0" fontId="17" fillId="0" borderId="18" xfId="0" applyFont="1" applyBorder="1" applyAlignment="1">
      <alignment horizontal="left" vertical="center" wrapText="1"/>
    </xf>
    <xf numFmtId="0" fontId="3" fillId="0" borderId="0" xfId="0" applyFont="1" applyAlignment="1">
      <alignment horizontal="left" wrapText="1"/>
    </xf>
    <xf numFmtId="0" fontId="0" fillId="0" borderId="0" xfId="0"/>
    <xf numFmtId="0" fontId="12" fillId="2" borderId="5" xfId="0" applyFont="1" applyFill="1" applyBorder="1" applyAlignment="1">
      <alignment horizontal="center" vertical="center" wrapText="1"/>
    </xf>
    <xf numFmtId="0" fontId="14" fillId="3" borderId="10" xfId="0" applyFont="1" applyFill="1" applyBorder="1" applyAlignment="1">
      <alignment horizontal="left" vertical="center" wrapText="1"/>
    </xf>
    <xf numFmtId="0" fontId="14" fillId="3" borderId="11" xfId="0" applyFont="1" applyFill="1" applyBorder="1" applyAlignment="1">
      <alignment horizontal="center" vertical="center" wrapText="1"/>
    </xf>
    <xf numFmtId="0" fontId="10" fillId="2" borderId="7" xfId="0" applyFont="1" applyFill="1" applyBorder="1" applyAlignment="1">
      <alignment horizontal="left" vertical="top" wrapText="1"/>
    </xf>
    <xf numFmtId="0" fontId="2" fillId="0" borderId="8" xfId="0" applyFont="1" applyBorder="1"/>
    <xf numFmtId="0" fontId="2" fillId="0" borderId="9" xfId="0" applyFont="1" applyBorder="1"/>
    <xf numFmtId="0" fontId="17" fillId="0" borderId="10" xfId="0" applyFont="1" applyBorder="1" applyAlignment="1">
      <alignment vertical="center" wrapText="1"/>
    </xf>
    <xf numFmtId="0" fontId="17" fillId="0" borderId="40" xfId="0" applyFont="1" applyBorder="1" applyAlignment="1">
      <alignment horizontal="left" vertical="center" wrapText="1"/>
    </xf>
    <xf numFmtId="0" fontId="2" fillId="0" borderId="41" xfId="0" applyFont="1" applyBorder="1"/>
    <xf numFmtId="0" fontId="16" fillId="0" borderId="44" xfId="0" applyFont="1" applyBorder="1" applyAlignment="1">
      <alignment horizontal="left" vertical="center" wrapText="1"/>
    </xf>
    <xf numFmtId="0" fontId="2" fillId="0" borderId="45" xfId="0" applyFont="1" applyBorder="1"/>
    <xf numFmtId="0" fontId="2" fillId="0" borderId="46" xfId="0" applyFont="1" applyBorder="1"/>
    <xf numFmtId="0" fontId="16" fillId="0" borderId="44" xfId="0" applyFont="1" applyBorder="1" applyAlignment="1">
      <alignment horizontal="left" vertical="center"/>
    </xf>
    <xf numFmtId="0" fontId="15" fillId="2" borderId="29" xfId="0" applyFont="1" applyFill="1" applyBorder="1" applyAlignment="1">
      <alignment horizontal="center" vertical="center" wrapText="1"/>
    </xf>
    <xf numFmtId="0" fontId="2" fillId="0" borderId="35" xfId="0" applyFont="1" applyBorder="1"/>
    <xf numFmtId="0" fontId="2" fillId="0" borderId="39" xfId="0" applyFont="1" applyBorder="1"/>
    <xf numFmtId="0" fontId="28" fillId="2" borderId="7" xfId="0" applyFont="1" applyFill="1" applyBorder="1" applyAlignment="1">
      <alignment horizontal="center" vertical="center" wrapText="1"/>
    </xf>
    <xf numFmtId="0" fontId="2" fillId="0" borderId="28" xfId="0" applyFont="1" applyBorder="1"/>
    <xf numFmtId="0" fontId="18" fillId="0" borderId="10" xfId="0" applyFont="1" applyBorder="1" applyAlignment="1">
      <alignment horizontal="center" vertical="center" wrapText="1"/>
    </xf>
    <xf numFmtId="0" fontId="18" fillId="0" borderId="44" xfId="0" applyFont="1" applyBorder="1" applyAlignment="1">
      <alignment horizontal="left" vertical="center" wrapText="1"/>
    </xf>
    <xf numFmtId="0" fontId="37" fillId="0" borderId="11" xfId="0" applyFont="1" applyBorder="1" applyAlignment="1">
      <alignment horizontal="left" vertical="center"/>
    </xf>
    <xf numFmtId="0" fontId="2" fillId="0" borderId="34" xfId="0" applyFont="1" applyBorder="1"/>
    <xf numFmtId="0" fontId="12" fillId="2" borderId="44" xfId="0" applyFont="1" applyFill="1" applyBorder="1" applyAlignment="1">
      <alignment horizontal="center" vertical="center" wrapText="1"/>
    </xf>
    <xf numFmtId="0" fontId="17" fillId="0" borderId="44" xfId="0" applyFont="1" applyBorder="1" applyAlignment="1">
      <alignment horizontal="right" vertical="center" wrapText="1"/>
    </xf>
    <xf numFmtId="167" fontId="30" fillId="3" borderId="11" xfId="0" applyNumberFormat="1" applyFont="1" applyFill="1" applyBorder="1" applyAlignment="1">
      <alignment horizontal="center" vertical="center" wrapText="1"/>
    </xf>
    <xf numFmtId="0" fontId="2" fillId="0" borderId="33" xfId="0" applyFont="1" applyBorder="1"/>
    <xf numFmtId="0" fontId="29" fillId="2" borderId="30" xfId="0" applyFont="1" applyFill="1" applyBorder="1" applyAlignment="1">
      <alignment horizontal="center" vertical="center" wrapText="1"/>
    </xf>
    <xf numFmtId="0" fontId="2" fillId="0" borderId="31" xfId="0" applyFont="1" applyBorder="1"/>
    <xf numFmtId="0" fontId="2" fillId="0" borderId="32" xfId="0" applyFont="1" applyBorder="1"/>
    <xf numFmtId="0" fontId="2" fillId="0" borderId="36" xfId="0" applyFont="1" applyBorder="1"/>
    <xf numFmtId="0" fontId="2" fillId="0" borderId="37" xfId="0" applyFont="1" applyBorder="1"/>
    <xf numFmtId="0" fontId="2" fillId="0" borderId="38" xfId="0" applyFont="1" applyBorder="1"/>
    <xf numFmtId="0" fontId="16" fillId="0" borderId="10" xfId="0" applyFont="1" applyBorder="1" applyAlignment="1">
      <alignment horizontal="center" vertical="center" textRotation="90"/>
    </xf>
    <xf numFmtId="0" fontId="16" fillId="0" borderId="10" xfId="0" applyFont="1" applyBorder="1" applyAlignment="1">
      <alignment horizontal="center" vertical="center" textRotation="90" wrapText="1"/>
    </xf>
    <xf numFmtId="0" fontId="42" fillId="2" borderId="61" xfId="0" applyFont="1" applyFill="1" applyBorder="1" applyAlignment="1">
      <alignment horizontal="center" vertical="center" wrapText="1"/>
    </xf>
    <xf numFmtId="0" fontId="2" fillId="0" borderId="62" xfId="0" applyFont="1" applyBorder="1"/>
    <xf numFmtId="0" fontId="14" fillId="3" borderId="63" xfId="0" applyFont="1" applyFill="1" applyBorder="1" applyAlignment="1">
      <alignment horizontal="center" vertical="center" wrapText="1"/>
    </xf>
    <xf numFmtId="0" fontId="2" fillId="0" borderId="64" xfId="0" applyFont="1" applyBorder="1"/>
    <xf numFmtId="0" fontId="2" fillId="0" borderId="65" xfId="0" applyFont="1" applyBorder="1"/>
    <xf numFmtId="0" fontId="14" fillId="3" borderId="48" xfId="0" applyFont="1" applyFill="1" applyBorder="1" applyAlignment="1">
      <alignment horizontal="center" vertical="center"/>
    </xf>
    <xf numFmtId="0" fontId="12" fillId="2" borderId="58" xfId="0" applyFont="1" applyFill="1" applyBorder="1" applyAlignment="1">
      <alignment horizontal="center" vertical="center"/>
    </xf>
    <xf numFmtId="0" fontId="2" fillId="0" borderId="59" xfId="0" applyFont="1" applyBorder="1"/>
    <xf numFmtId="0" fontId="2" fillId="0" borderId="60" xfId="0" applyFont="1" applyBorder="1"/>
    <xf numFmtId="0" fontId="22" fillId="0" borderId="50" xfId="0" applyFont="1" applyBorder="1" applyAlignment="1">
      <alignment horizontal="left" vertical="center" wrapText="1"/>
    </xf>
    <xf numFmtId="0" fontId="2" fillId="0" borderId="51" xfId="0" applyFont="1" applyBorder="1"/>
    <xf numFmtId="0" fontId="2" fillId="0" borderId="52" xfId="0" applyFont="1" applyBorder="1"/>
    <xf numFmtId="0" fontId="2" fillId="0" borderId="53" xfId="0" applyFont="1" applyBorder="1"/>
    <xf numFmtId="0" fontId="2" fillId="0" borderId="54" xfId="0" applyFont="1" applyBorder="1"/>
    <xf numFmtId="0" fontId="2" fillId="0" borderId="55" xfId="0" applyFont="1" applyBorder="1"/>
    <xf numFmtId="0" fontId="2" fillId="0" borderId="56" xfId="0" applyFont="1" applyBorder="1"/>
    <xf numFmtId="0" fontId="2" fillId="0" borderId="57" xfId="0" applyFont="1" applyBorder="1"/>
    <xf numFmtId="0" fontId="14" fillId="3" borderId="48" xfId="0" applyFont="1" applyFill="1" applyBorder="1" applyAlignment="1">
      <alignment horizontal="center" vertical="center" wrapText="1"/>
    </xf>
    <xf numFmtId="0" fontId="41" fillId="3" borderId="40" xfId="0" applyFont="1" applyFill="1" applyBorder="1" applyAlignment="1">
      <alignment horizontal="center" vertical="center" wrapText="1"/>
    </xf>
    <xf numFmtId="0" fontId="2" fillId="0" borderId="49" xfId="0" applyFont="1" applyBorder="1"/>
    <xf numFmtId="0" fontId="41" fillId="3" borderId="10" xfId="0" applyFont="1" applyFill="1" applyBorder="1" applyAlignment="1">
      <alignment horizontal="center" vertical="center" wrapText="1"/>
    </xf>
    <xf numFmtId="0" fontId="22" fillId="0" borderId="1" xfId="0" applyFont="1" applyBorder="1" applyAlignment="1">
      <alignment horizontal="left" vertical="center" wrapText="1"/>
    </xf>
    <xf numFmtId="0" fontId="12" fillId="2" borderId="48" xfId="0" applyFont="1" applyFill="1" applyBorder="1" applyAlignment="1">
      <alignment horizontal="center" vertical="center"/>
    </xf>
    <xf numFmtId="0" fontId="17" fillId="0" borderId="10" xfId="0" applyFont="1" applyBorder="1" applyAlignment="1">
      <alignment horizontal="left" vertical="center" wrapText="1"/>
    </xf>
    <xf numFmtId="0" fontId="17" fillId="8" borderId="40" xfId="0" applyFont="1" applyFill="1" applyBorder="1" applyAlignment="1">
      <alignment horizontal="left" vertical="center" wrapText="1"/>
    </xf>
    <xf numFmtId="0" fontId="41" fillId="3" borderId="11" xfId="0" applyFont="1" applyFill="1" applyBorder="1" applyAlignment="1">
      <alignment horizontal="center" vertical="center" wrapText="1"/>
    </xf>
    <xf numFmtId="0" fontId="49" fillId="3" borderId="48" xfId="0" applyFont="1" applyFill="1" applyBorder="1" applyAlignment="1">
      <alignment horizontal="center" vertical="center" wrapText="1"/>
    </xf>
    <xf numFmtId="0" fontId="51" fillId="3" borderId="67" xfId="0" applyFont="1" applyFill="1" applyBorder="1" applyAlignment="1">
      <alignment horizontal="center" vertical="center"/>
    </xf>
    <xf numFmtId="0" fontId="12" fillId="2" borderId="7" xfId="0" applyFont="1" applyFill="1" applyBorder="1" applyAlignment="1">
      <alignment horizontal="center" vertical="center" wrapText="1"/>
    </xf>
    <xf numFmtId="0" fontId="42" fillId="2" borderId="48" xfId="0" applyFont="1" applyFill="1" applyBorder="1" applyAlignment="1">
      <alignment horizontal="center" vertical="center" wrapText="1"/>
    </xf>
    <xf numFmtId="0" fontId="45" fillId="0" borderId="10" xfId="0" applyFont="1" applyBorder="1" applyAlignment="1">
      <alignment horizontal="center" vertical="center" wrapText="1"/>
    </xf>
    <xf numFmtId="0" fontId="44" fillId="3" borderId="30" xfId="0" applyFont="1" applyFill="1" applyBorder="1" applyAlignment="1">
      <alignment horizontal="center" vertical="center" wrapText="1"/>
    </xf>
    <xf numFmtId="0" fontId="16" fillId="0" borderId="32" xfId="0" applyFont="1" applyBorder="1" applyAlignment="1">
      <alignment horizontal="center" vertical="center" wrapText="1"/>
    </xf>
    <xf numFmtId="0" fontId="16" fillId="0" borderId="10" xfId="0" applyFont="1" applyBorder="1" applyAlignment="1">
      <alignment horizontal="center" vertical="center" wrapText="1"/>
    </xf>
    <xf numFmtId="0" fontId="47" fillId="0" borderId="48" xfId="0" applyFont="1" applyBorder="1" applyAlignment="1">
      <alignment horizontal="left" vertical="center" wrapText="1"/>
    </xf>
    <xf numFmtId="0" fontId="55" fillId="3" borderId="68" xfId="0" applyFont="1" applyFill="1" applyBorder="1" applyAlignment="1">
      <alignment horizontal="center" vertical="center" wrapText="1"/>
    </xf>
    <xf numFmtId="0" fontId="2" fillId="0" borderId="69" xfId="0" applyFont="1" applyBorder="1"/>
    <xf numFmtId="0" fontId="14" fillId="3" borderId="30" xfId="0" applyFont="1" applyFill="1" applyBorder="1" applyAlignment="1">
      <alignment horizontal="center" vertical="center" wrapText="1"/>
    </xf>
    <xf numFmtId="0" fontId="17" fillId="0" borderId="11" xfId="0" applyFont="1" applyBorder="1" applyAlignment="1">
      <alignment horizontal="left" vertical="center"/>
    </xf>
    <xf numFmtId="0" fontId="16" fillId="0" borderId="40" xfId="0" applyFont="1" applyBorder="1" applyAlignment="1">
      <alignment horizontal="center" vertical="center" wrapText="1"/>
    </xf>
    <xf numFmtId="0" fontId="17" fillId="0" borderId="11" xfId="0" applyFont="1" applyBorder="1" applyAlignment="1">
      <alignment horizontal="center" vertical="center"/>
    </xf>
    <xf numFmtId="0" fontId="43" fillId="3" borderId="29" xfId="0" applyFont="1" applyFill="1" applyBorder="1" applyAlignment="1">
      <alignment horizontal="center" vertical="center" wrapText="1"/>
    </xf>
    <xf numFmtId="4" fontId="17" fillId="6" borderId="40" xfId="0" applyNumberFormat="1" applyFont="1" applyFill="1" applyBorder="1" applyAlignment="1">
      <alignment horizontal="center" vertical="center"/>
    </xf>
    <xf numFmtId="0" fontId="43" fillId="3" borderId="11" xfId="0" applyFont="1" applyFill="1" applyBorder="1" applyAlignment="1">
      <alignment horizontal="center" vertical="center"/>
    </xf>
    <xf numFmtId="0" fontId="12" fillId="2" borderId="48" xfId="0" applyFont="1" applyFill="1" applyBorder="1" applyAlignment="1">
      <alignment horizontal="center" vertical="center" wrapText="1"/>
    </xf>
    <xf numFmtId="0" fontId="43" fillId="3" borderId="40" xfId="0" applyFont="1" applyFill="1" applyBorder="1" applyAlignment="1">
      <alignment horizontal="center" vertical="center" wrapText="1"/>
    </xf>
    <xf numFmtId="0" fontId="17" fillId="0" borderId="40" xfId="0" applyFont="1" applyBorder="1" applyAlignment="1">
      <alignment horizontal="center" vertical="center"/>
    </xf>
    <xf numFmtId="0" fontId="58" fillId="3" borderId="10" xfId="0" applyFont="1" applyFill="1" applyBorder="1" applyAlignment="1">
      <alignment horizontal="center" vertical="center"/>
    </xf>
    <xf numFmtId="0" fontId="16" fillId="0" borderId="40" xfId="0" applyFont="1" applyBorder="1" applyAlignment="1">
      <alignment horizontal="center" vertical="center"/>
    </xf>
    <xf numFmtId="0" fontId="17" fillId="3" borderId="10" xfId="0" applyFont="1" applyFill="1" applyBorder="1" applyAlignment="1">
      <alignment horizontal="center" vertical="center"/>
    </xf>
    <xf numFmtId="0" fontId="17" fillId="0" borderId="31" xfId="0" applyFont="1" applyBorder="1" applyAlignment="1">
      <alignment horizontal="left" vertical="center" wrapText="1"/>
    </xf>
    <xf numFmtId="0" fontId="2" fillId="0" borderId="94" xfId="0" applyFont="1" applyBorder="1"/>
    <xf numFmtId="0" fontId="2" fillId="0" borderId="95" xfId="0" applyFont="1" applyBorder="1"/>
    <xf numFmtId="0" fontId="58" fillId="3" borderId="61" xfId="0" applyFont="1" applyFill="1" applyBorder="1" applyAlignment="1">
      <alignment horizontal="center" vertical="center" wrapText="1"/>
    </xf>
    <xf numFmtId="0" fontId="14" fillId="3" borderId="67" xfId="0" applyFont="1" applyFill="1" applyBorder="1" applyAlignment="1">
      <alignment horizontal="left" vertical="center"/>
    </xf>
    <xf numFmtId="0" fontId="18" fillId="5" borderId="40" xfId="0" applyFont="1" applyFill="1" applyBorder="1" applyAlignment="1">
      <alignment horizontal="center" vertical="center" wrapText="1"/>
    </xf>
    <xf numFmtId="0" fontId="18" fillId="5" borderId="10" xfId="0" applyFont="1" applyFill="1" applyBorder="1" applyAlignment="1">
      <alignment horizontal="center" vertical="center" wrapText="1"/>
    </xf>
    <xf numFmtId="0" fontId="2" fillId="0" borderId="77" xfId="0" applyFont="1" applyBorder="1"/>
    <xf numFmtId="0" fontId="12" fillId="2" borderId="87" xfId="0" applyFont="1" applyFill="1" applyBorder="1" applyAlignment="1">
      <alignment horizontal="center" vertical="center" wrapText="1"/>
    </xf>
    <xf numFmtId="0" fontId="2" fillId="0" borderId="88" xfId="0" applyFont="1" applyBorder="1"/>
    <xf numFmtId="0" fontId="2" fillId="0" borderId="89" xfId="0" applyFont="1" applyBorder="1"/>
    <xf numFmtId="0" fontId="18" fillId="0" borderId="11" xfId="0" applyFont="1" applyBorder="1" applyAlignment="1">
      <alignment horizontal="center" vertical="center" wrapText="1"/>
    </xf>
    <xf numFmtId="0" fontId="41" fillId="3" borderId="72" xfId="0" applyFont="1" applyFill="1" applyBorder="1" applyAlignment="1">
      <alignment horizontal="center" vertical="center" wrapText="1"/>
    </xf>
    <xf numFmtId="0" fontId="2" fillId="0" borderId="75" xfId="0" applyFont="1" applyBorder="1"/>
    <xf numFmtId="0" fontId="18" fillId="0" borderId="11" xfId="0" applyFont="1" applyBorder="1" applyAlignment="1">
      <alignment vertical="center" wrapText="1"/>
    </xf>
    <xf numFmtId="0" fontId="30" fillId="3" borderId="48" xfId="0" applyFont="1" applyFill="1" applyBorder="1" applyAlignment="1">
      <alignment vertical="center" wrapText="1"/>
    </xf>
    <xf numFmtId="0" fontId="2" fillId="0" borderId="79" xfId="0" applyFont="1" applyBorder="1"/>
    <xf numFmtId="0" fontId="14" fillId="3" borderId="48" xfId="0" applyFont="1" applyFill="1" applyBorder="1" applyAlignment="1">
      <alignment horizontal="left" vertical="center" wrapText="1"/>
    </xf>
    <xf numFmtId="0" fontId="18" fillId="3" borderId="67" xfId="0" applyFont="1" applyFill="1" applyBorder="1" applyAlignment="1">
      <alignment vertical="center" wrapText="1"/>
    </xf>
    <xf numFmtId="0" fontId="2" fillId="0" borderId="78" xfId="0" applyFont="1" applyBorder="1"/>
    <xf numFmtId="0" fontId="17" fillId="3" borderId="67" xfId="0" applyFont="1" applyFill="1" applyBorder="1" applyAlignment="1">
      <alignment horizontal="center" vertical="center"/>
    </xf>
    <xf numFmtId="0" fontId="58" fillId="3" borderId="11" xfId="0" applyFont="1" applyFill="1" applyBorder="1" applyAlignment="1">
      <alignment horizontal="center" vertical="center"/>
    </xf>
    <xf numFmtId="0" fontId="12" fillId="2" borderId="30" xfId="0" applyFont="1" applyFill="1" applyBorder="1" applyAlignment="1">
      <alignment horizontal="center" vertical="center" wrapText="1"/>
    </xf>
    <xf numFmtId="0" fontId="14" fillId="0" borderId="48" xfId="0" applyFont="1" applyBorder="1" applyAlignment="1">
      <alignment horizontal="left" vertical="center" wrapText="1"/>
    </xf>
    <xf numFmtId="0" fontId="17" fillId="3" borderId="11" xfId="0" applyFont="1" applyFill="1" applyBorder="1" applyAlignment="1">
      <alignment horizontal="center" vertical="center"/>
    </xf>
    <xf numFmtId="0" fontId="43" fillId="3" borderId="72" xfId="0" applyFont="1" applyFill="1" applyBorder="1" applyAlignment="1">
      <alignment horizontal="center" vertical="center"/>
    </xf>
    <xf numFmtId="0" fontId="43" fillId="3" borderId="10" xfId="0" applyFont="1" applyFill="1" applyBorder="1" applyAlignment="1">
      <alignment horizontal="center" vertical="center" wrapText="1"/>
    </xf>
    <xf numFmtId="0" fontId="17" fillId="0" borderId="72" xfId="0" applyFont="1" applyBorder="1" applyAlignment="1">
      <alignment horizontal="center" vertical="center"/>
    </xf>
    <xf numFmtId="0" fontId="2" fillId="0" borderId="73" xfId="0" applyFont="1" applyBorder="1"/>
    <xf numFmtId="0" fontId="2" fillId="0" borderId="74" xfId="0" applyFont="1" applyBorder="1"/>
    <xf numFmtId="0" fontId="67" fillId="2" borderId="30" xfId="0" applyFont="1" applyFill="1" applyBorder="1" applyAlignment="1">
      <alignment horizontal="center" vertical="center"/>
    </xf>
    <xf numFmtId="0" fontId="14" fillId="3" borderId="30" xfId="0" applyFont="1" applyFill="1" applyBorder="1" applyAlignment="1">
      <alignment horizontal="left" vertical="center" wrapText="1"/>
    </xf>
    <xf numFmtId="0" fontId="16" fillId="12" borderId="48" xfId="0" applyFont="1" applyFill="1" applyBorder="1" applyAlignment="1">
      <alignment horizontal="left" vertical="center"/>
    </xf>
    <xf numFmtId="0" fontId="14" fillId="3" borderId="40" xfId="0" applyFont="1" applyFill="1" applyBorder="1" applyAlignment="1">
      <alignment horizontal="center" vertical="center" wrapText="1"/>
    </xf>
    <xf numFmtId="0" fontId="16" fillId="0" borderId="48" xfId="0" applyFont="1" applyBorder="1" applyAlignment="1">
      <alignment horizontal="left" vertical="center"/>
    </xf>
    <xf numFmtId="0" fontId="1" fillId="0" borderId="48" xfId="0" applyFont="1" applyBorder="1" applyAlignment="1">
      <alignment horizontal="left" vertical="center"/>
    </xf>
    <xf numFmtId="0" fontId="14" fillId="3" borderId="10" xfId="0" applyFont="1" applyFill="1" applyBorder="1" applyAlignment="1">
      <alignment horizontal="center" vertical="center" wrapText="1"/>
    </xf>
    <xf numFmtId="0" fontId="32" fillId="3" borderId="48" xfId="0" applyFont="1" applyFill="1" applyBorder="1" applyAlignment="1">
      <alignment horizontal="center" vertical="center"/>
    </xf>
    <xf numFmtId="0" fontId="1" fillId="0" borderId="48" xfId="0" applyFont="1" applyBorder="1" applyAlignment="1">
      <alignment horizontal="right" vertical="center"/>
    </xf>
    <xf numFmtId="0" fontId="42" fillId="2" borderId="1" xfId="0" applyFont="1" applyFill="1" applyBorder="1" applyAlignment="1">
      <alignment horizontal="left" vertical="center" wrapText="1"/>
    </xf>
    <xf numFmtId="0" fontId="29" fillId="2" borderId="1" xfId="0" applyFont="1" applyFill="1" applyBorder="1" applyAlignment="1">
      <alignment horizontal="left" vertical="center" wrapText="1"/>
    </xf>
    <xf numFmtId="0" fontId="12" fillId="2" borderId="1" xfId="0" applyFont="1" applyFill="1" applyBorder="1" applyAlignment="1">
      <alignment horizontal="center" vertical="center" wrapText="1"/>
    </xf>
    <xf numFmtId="0" fontId="29" fillId="2" borderId="5" xfId="0" applyFont="1" applyFill="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9</xdr:col>
      <xdr:colOff>209550</xdr:colOff>
      <xdr:row>2</xdr:row>
      <xdr:rowOff>0</xdr:rowOff>
    </xdr:from>
    <xdr:ext cx="3762375" cy="390525"/>
    <xdr:sp macro="" textlink="">
      <xdr:nvSpPr>
        <xdr:cNvPr id="3" name="CaixaDeTexto 2">
          <a:extLst>
            <a:ext uri="{FF2B5EF4-FFF2-40B4-BE49-F238E27FC236}">
              <a16:creationId xmlns:a16="http://schemas.microsoft.com/office/drawing/2014/main" id="{00000000-0008-0000-0000-000003000000}"/>
            </a:ext>
          </a:extLst>
        </xdr:cNvPr>
        <xdr:cNvSpPr txBox="1"/>
      </xdr:nvSpPr>
      <xdr:spPr>
        <a:xfrm>
          <a:off x="4736865" y="4445000"/>
          <a:ext cx="4307770" cy="388056"/>
        </a:xfrm>
        <a:prstGeom prst="rect">
          <a:avLst/>
        </a:prstGeom>
        <a:solidFill>
          <a:srgbClr val="F49426"/>
        </a:solidFill>
        <a:ln w="9525" cmpd="sng">
          <a:solidFill>
            <a:schemeClr val="lt1">
              <a:shade val="50000"/>
            </a:schemeClr>
          </a:solidFill>
        </a:ln>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cene3d>
            <a:camera prst="orthographicFront"/>
            <a:lightRig rig="threePt" dir="t"/>
          </a:scene3d>
        </a:bodyPr>
        <a:lstStyle/>
        <a:p>
          <a:pPr lvl="0" algn="ctr"/>
          <a:r>
            <a:rPr lang="pt-BR" sz="1400" b="1">
              <a:solidFill>
                <a:srgbClr val="04272E"/>
              </a:solidFill>
              <a:effectLst/>
            </a:rPr>
            <a:t>Versão</a:t>
          </a:r>
          <a:r>
            <a:rPr lang="pt-BR" sz="1400" b="1">
              <a:solidFill>
                <a:srgbClr val="04272E"/>
              </a:solidFill>
            </a:rPr>
            <a:t> Matriz - </a:t>
          </a:r>
          <a:r>
            <a:rPr lang="pt-BR" sz="1100">
              <a:solidFill>
                <a:schemeClr val="dk1"/>
              </a:solidFill>
              <a:effectLst/>
              <a:latin typeface="+mn-lt"/>
              <a:ea typeface="+mn-ea"/>
              <a:cs typeface="+mn-cs"/>
            </a:rPr>
            <a:t>Cobrança-RSU V.1.0 - 30/09/2020</a:t>
          </a:r>
          <a:endParaRPr lang="pt-BR" sz="1400" b="1">
            <a:solidFill>
              <a:srgbClr val="04272E"/>
            </a:solidFill>
          </a:endParaRPr>
        </a:p>
      </xdr:txBody>
    </xdr:sp>
    <xdr:clientData fLocksWithSheet="0"/>
  </xdr:oneCellAnchor>
  <xdr:oneCellAnchor>
    <xdr:from>
      <xdr:col>0</xdr:col>
      <xdr:colOff>0</xdr:colOff>
      <xdr:row>0</xdr:row>
      <xdr:rowOff>9525</xdr:rowOff>
    </xdr:from>
    <xdr:ext cx="11877675" cy="2352675"/>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6.vml"/></Relationships>
</file>

<file path=xl/worksheets/_rels/sheet12.xml.rels><?xml version="1.0" encoding="UTF-8" standalone="yes"?>
<Relationships xmlns="http://schemas.openxmlformats.org/package/2006/relationships"><Relationship Id="rId2" Type="http://schemas.openxmlformats.org/officeDocument/2006/relationships/comments" Target="../comments7.xml"/><Relationship Id="rId1" Type="http://schemas.openxmlformats.org/officeDocument/2006/relationships/vmlDrawing" Target="../drawings/vmlDrawing7.vml"/></Relationships>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5.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6.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100"/>
  <sheetViews>
    <sheetView workbookViewId="0">
      <selection sqref="A1:O1"/>
    </sheetView>
  </sheetViews>
  <sheetFormatPr defaultColWidth="14.3984375" defaultRowHeight="15" customHeight="1"/>
  <cols>
    <col min="1" max="7" width="7.8984375" customWidth="1"/>
    <col min="8" max="8" width="9.765625E-2" customWidth="1"/>
    <col min="9" max="9" width="4.09765625" customWidth="1"/>
    <col min="10" max="10" width="3.8984375" customWidth="1"/>
    <col min="11" max="11" width="14.69921875" customWidth="1"/>
    <col min="12" max="12" width="1.09765625" customWidth="1"/>
    <col min="13" max="13" width="27.09765625" customWidth="1"/>
    <col min="14" max="14" width="10.3984375" customWidth="1"/>
    <col min="15" max="15" width="54.296875" customWidth="1"/>
    <col min="16" max="16" width="9.09765625" customWidth="1"/>
  </cols>
  <sheetData>
    <row r="1" spans="1:16" ht="184.5" customHeight="1">
      <c r="A1" s="407"/>
      <c r="B1" s="403"/>
      <c r="C1" s="403"/>
      <c r="D1" s="403"/>
      <c r="E1" s="403"/>
      <c r="F1" s="403"/>
      <c r="G1" s="403"/>
      <c r="H1" s="403"/>
      <c r="I1" s="403"/>
      <c r="J1" s="403"/>
      <c r="K1" s="403"/>
      <c r="L1" s="403"/>
      <c r="M1" s="403"/>
      <c r="N1" s="403"/>
      <c r="O1" s="404"/>
      <c r="P1" s="1"/>
    </row>
    <row r="2" spans="1:16" ht="24" customHeight="1">
      <c r="A2" s="408"/>
      <c r="B2" s="403"/>
      <c r="C2" s="403"/>
      <c r="D2" s="403"/>
      <c r="E2" s="403"/>
      <c r="F2" s="403"/>
      <c r="G2" s="403"/>
      <c r="H2" s="403"/>
      <c r="I2" s="403"/>
      <c r="J2" s="403"/>
      <c r="K2" s="403"/>
      <c r="L2" s="403"/>
      <c r="M2" s="403"/>
      <c r="N2" s="403"/>
      <c r="O2" s="404"/>
      <c r="P2" s="1"/>
    </row>
    <row r="3" spans="1:16" ht="30.75" customHeight="1">
      <c r="A3" s="409" t="s">
        <v>0</v>
      </c>
      <c r="B3" s="403"/>
      <c r="C3" s="403"/>
      <c r="D3" s="403"/>
      <c r="E3" s="403"/>
      <c r="F3" s="403"/>
      <c r="G3" s="403"/>
      <c r="H3" s="403"/>
      <c r="I3" s="403"/>
      <c r="J3" s="403"/>
      <c r="K3" s="403"/>
      <c r="L3" s="403"/>
      <c r="M3" s="403"/>
      <c r="N3" s="403"/>
      <c r="O3" s="404"/>
      <c r="P3" s="1"/>
    </row>
    <row r="4" spans="1:16" ht="94.5" customHeight="1">
      <c r="A4" s="402" t="s">
        <v>1</v>
      </c>
      <c r="B4" s="403"/>
      <c r="C4" s="403"/>
      <c r="D4" s="403"/>
      <c r="E4" s="403"/>
      <c r="F4" s="403"/>
      <c r="G4" s="403"/>
      <c r="H4" s="403"/>
      <c r="I4" s="403"/>
      <c r="J4" s="403"/>
      <c r="K4" s="403"/>
      <c r="L4" s="403"/>
      <c r="M4" s="403"/>
      <c r="N4" s="403"/>
      <c r="O4" s="404"/>
      <c r="P4" s="1"/>
    </row>
    <row r="5" spans="1:16" ht="45.75" customHeight="1">
      <c r="A5" s="402" t="s">
        <v>2</v>
      </c>
      <c r="B5" s="403"/>
      <c r="C5" s="403"/>
      <c r="D5" s="403"/>
      <c r="E5" s="403"/>
      <c r="F5" s="403"/>
      <c r="G5" s="403"/>
      <c r="H5" s="403"/>
      <c r="I5" s="403"/>
      <c r="J5" s="403"/>
      <c r="K5" s="403"/>
      <c r="L5" s="403"/>
      <c r="M5" s="403"/>
      <c r="N5" s="403"/>
      <c r="O5" s="404"/>
      <c r="P5" s="1"/>
    </row>
    <row r="6" spans="1:16" ht="163.5" customHeight="1">
      <c r="A6" s="402" t="s">
        <v>3</v>
      </c>
      <c r="B6" s="403"/>
      <c r="C6" s="403"/>
      <c r="D6" s="403"/>
      <c r="E6" s="403"/>
      <c r="F6" s="403"/>
      <c r="G6" s="403"/>
      <c r="H6" s="403"/>
      <c r="I6" s="403"/>
      <c r="J6" s="403"/>
      <c r="K6" s="403"/>
      <c r="L6" s="403"/>
      <c r="M6" s="403"/>
      <c r="N6" s="403"/>
      <c r="O6" s="404"/>
      <c r="P6" s="1"/>
    </row>
    <row r="7" spans="1:16" ht="130.5" customHeight="1">
      <c r="A7" s="402" t="s">
        <v>4</v>
      </c>
      <c r="B7" s="403"/>
      <c r="C7" s="403"/>
      <c r="D7" s="403"/>
      <c r="E7" s="403"/>
      <c r="F7" s="403"/>
      <c r="G7" s="403"/>
      <c r="H7" s="403"/>
      <c r="I7" s="403"/>
      <c r="J7" s="403"/>
      <c r="K7" s="403"/>
      <c r="L7" s="403"/>
      <c r="M7" s="403"/>
      <c r="N7" s="403"/>
      <c r="O7" s="404"/>
      <c r="P7" s="1"/>
    </row>
    <row r="8" spans="1:16" ht="45" customHeight="1">
      <c r="A8" s="406" t="s">
        <v>5</v>
      </c>
      <c r="B8" s="403"/>
      <c r="C8" s="403"/>
      <c r="D8" s="403"/>
      <c r="E8" s="403"/>
      <c r="F8" s="403"/>
      <c r="G8" s="403"/>
      <c r="H8" s="403"/>
      <c r="I8" s="403"/>
      <c r="J8" s="403"/>
      <c r="K8" s="403"/>
      <c r="L8" s="403"/>
      <c r="M8" s="403"/>
      <c r="N8" s="403"/>
      <c r="O8" s="404"/>
      <c r="P8" s="1"/>
    </row>
    <row r="9" spans="1:16" ht="21.75" customHeight="1">
      <c r="A9" s="2" t="s">
        <v>6</v>
      </c>
      <c r="B9" s="3"/>
      <c r="C9" s="4"/>
      <c r="D9" s="4"/>
      <c r="E9" s="4"/>
      <c r="F9" s="5"/>
      <c r="G9" s="5"/>
      <c r="H9" s="5"/>
      <c r="I9" s="5"/>
      <c r="J9" s="5"/>
      <c r="K9" s="5"/>
      <c r="L9" s="5"/>
      <c r="M9" s="5"/>
      <c r="N9" s="5"/>
      <c r="O9" s="5"/>
      <c r="P9" s="1"/>
    </row>
    <row r="10" spans="1:16" ht="23.25" customHeight="1">
      <c r="A10" s="405" t="s">
        <v>7</v>
      </c>
      <c r="B10" s="403"/>
      <c r="C10" s="403"/>
      <c r="D10" s="403"/>
      <c r="E10" s="403"/>
      <c r="F10" s="403"/>
      <c r="G10" s="403"/>
      <c r="H10" s="403"/>
      <c r="I10" s="403"/>
      <c r="J10" s="403"/>
      <c r="K10" s="403"/>
      <c r="L10" s="403"/>
      <c r="M10" s="403"/>
      <c r="N10" s="403"/>
      <c r="O10" s="404"/>
      <c r="P10" s="1"/>
    </row>
    <row r="11" spans="1:16" ht="20.25" customHeight="1">
      <c r="A11" s="2" t="s">
        <v>8</v>
      </c>
      <c r="B11" s="3"/>
      <c r="C11" s="3"/>
      <c r="D11" s="3"/>
      <c r="E11" s="4"/>
      <c r="F11" s="5"/>
      <c r="G11" s="5"/>
      <c r="H11" s="5"/>
      <c r="I11" s="5"/>
      <c r="J11" s="5"/>
      <c r="K11" s="5"/>
      <c r="L11" s="5"/>
      <c r="M11" s="5"/>
      <c r="N11" s="5"/>
      <c r="O11" s="5"/>
      <c r="P11" s="1"/>
    </row>
    <row r="12" spans="1:16" ht="14.25" customHeight="1">
      <c r="A12" s="2" t="s">
        <v>9</v>
      </c>
      <c r="B12" s="3"/>
      <c r="C12" s="3"/>
      <c r="D12" s="3"/>
      <c r="E12" s="3"/>
      <c r="F12" s="5"/>
      <c r="G12" s="5"/>
      <c r="H12" s="5"/>
      <c r="I12" s="5"/>
      <c r="J12" s="5"/>
      <c r="K12" s="5"/>
      <c r="L12" s="5"/>
      <c r="M12" s="5"/>
      <c r="N12" s="5"/>
      <c r="O12" s="5"/>
      <c r="P12" s="1"/>
    </row>
    <row r="13" spans="1:16" ht="20.25" customHeight="1">
      <c r="A13" s="2" t="s">
        <v>10</v>
      </c>
      <c r="B13" s="3"/>
      <c r="C13" s="4"/>
      <c r="D13" s="4"/>
      <c r="E13" s="4"/>
      <c r="F13" s="5"/>
      <c r="G13" s="5"/>
      <c r="H13" s="5"/>
      <c r="I13" s="5"/>
      <c r="J13" s="5"/>
      <c r="K13" s="5"/>
      <c r="L13" s="5"/>
      <c r="M13" s="5"/>
      <c r="N13" s="5"/>
      <c r="O13" s="5"/>
      <c r="P13" s="1"/>
    </row>
    <row r="14" spans="1:16" ht="14.25" customHeight="1">
      <c r="A14" s="6"/>
      <c r="B14" s="6"/>
      <c r="C14" s="6"/>
      <c r="D14" s="6"/>
      <c r="E14" s="6"/>
      <c r="F14" s="6"/>
      <c r="G14" s="6"/>
      <c r="H14" s="6"/>
      <c r="I14" s="6"/>
      <c r="J14" s="6"/>
      <c r="K14" s="6"/>
      <c r="L14" s="6"/>
      <c r="M14" s="6"/>
      <c r="N14" s="6"/>
      <c r="O14" s="6"/>
      <c r="P14" s="1"/>
    </row>
    <row r="15" spans="1:16" ht="14.25" customHeight="1">
      <c r="A15" s="7"/>
      <c r="B15" s="7"/>
      <c r="C15" s="7"/>
      <c r="D15" s="7"/>
      <c r="E15" s="7"/>
      <c r="F15" s="7"/>
      <c r="G15" s="7"/>
      <c r="H15" s="7"/>
      <c r="I15" s="7"/>
      <c r="J15" s="7"/>
      <c r="K15" s="7"/>
      <c r="L15" s="7"/>
      <c r="M15" s="7"/>
      <c r="N15" s="7"/>
      <c r="O15" s="7"/>
      <c r="P15" s="1"/>
    </row>
    <row r="16" spans="1:16" ht="14.25" customHeight="1">
      <c r="A16" s="7"/>
      <c r="B16" s="7"/>
      <c r="C16" s="7"/>
      <c r="D16" s="7"/>
      <c r="E16" s="7"/>
      <c r="F16" s="7"/>
      <c r="G16" s="7"/>
      <c r="H16" s="7"/>
      <c r="I16" s="7"/>
      <c r="J16" s="7"/>
      <c r="K16" s="7"/>
      <c r="L16" s="7"/>
      <c r="M16" s="7"/>
      <c r="N16" s="7"/>
      <c r="O16" s="7"/>
      <c r="P16" s="1"/>
    </row>
    <row r="17" spans="1:16" ht="14.25" customHeight="1">
      <c r="A17" s="7"/>
      <c r="B17" s="7"/>
      <c r="C17" s="7"/>
      <c r="D17" s="7"/>
      <c r="E17" s="7"/>
      <c r="F17" s="7"/>
      <c r="G17" s="7"/>
      <c r="H17" s="7"/>
      <c r="I17" s="7"/>
      <c r="J17" s="7"/>
      <c r="K17" s="7"/>
      <c r="L17" s="7"/>
      <c r="M17" s="7"/>
      <c r="N17" s="7"/>
      <c r="O17" s="7"/>
      <c r="P17" s="1"/>
    </row>
    <row r="18" spans="1:16" ht="14.25" customHeight="1">
      <c r="A18" s="7"/>
      <c r="B18" s="7"/>
      <c r="C18" s="7"/>
      <c r="D18" s="7"/>
      <c r="E18" s="7"/>
      <c r="F18" s="7"/>
      <c r="G18" s="7"/>
      <c r="H18" s="7"/>
      <c r="I18" s="7"/>
      <c r="J18" s="7"/>
      <c r="K18" s="7"/>
      <c r="L18" s="7"/>
      <c r="M18" s="7"/>
      <c r="N18" s="7"/>
      <c r="O18" s="7"/>
      <c r="P18" s="1"/>
    </row>
    <row r="19" spans="1:16" ht="14.25" customHeight="1">
      <c r="A19" s="7"/>
      <c r="B19" s="7"/>
      <c r="C19" s="7"/>
      <c r="D19" s="7"/>
      <c r="E19" s="7"/>
      <c r="F19" s="7"/>
      <c r="G19" s="7"/>
      <c r="H19" s="7"/>
      <c r="I19" s="7"/>
      <c r="J19" s="7"/>
      <c r="K19" s="7"/>
      <c r="L19" s="7"/>
      <c r="M19" s="7"/>
      <c r="N19" s="7"/>
      <c r="O19" s="7"/>
      <c r="P19" s="1"/>
    </row>
    <row r="20" spans="1:16" ht="14.25" customHeight="1">
      <c r="A20" s="7"/>
      <c r="B20" s="7"/>
      <c r="C20" s="7"/>
      <c r="D20" s="7"/>
      <c r="E20" s="7"/>
      <c r="F20" s="7"/>
      <c r="G20" s="7"/>
      <c r="H20" s="7"/>
      <c r="I20" s="7"/>
      <c r="J20" s="7"/>
      <c r="K20" s="7"/>
      <c r="L20" s="7"/>
      <c r="M20" s="7"/>
      <c r="N20" s="7"/>
      <c r="O20" s="7"/>
      <c r="P20" s="1"/>
    </row>
    <row r="21" spans="1:16" ht="14.25" customHeight="1">
      <c r="A21" s="7"/>
      <c r="B21" s="7"/>
      <c r="C21" s="7"/>
      <c r="D21" s="7"/>
      <c r="E21" s="7"/>
      <c r="F21" s="7"/>
      <c r="G21" s="7"/>
      <c r="H21" s="7"/>
      <c r="I21" s="7"/>
      <c r="J21" s="7"/>
      <c r="K21" s="7"/>
      <c r="L21" s="7"/>
      <c r="M21" s="7"/>
      <c r="N21" s="7"/>
      <c r="O21" s="7"/>
      <c r="P21" s="1"/>
    </row>
    <row r="22" spans="1:16" ht="14.25" customHeight="1">
      <c r="A22" s="7"/>
      <c r="B22" s="7"/>
      <c r="C22" s="7"/>
      <c r="D22" s="7"/>
      <c r="E22" s="7"/>
      <c r="F22" s="7"/>
      <c r="G22" s="7"/>
      <c r="H22" s="7"/>
      <c r="I22" s="7"/>
      <c r="J22" s="7"/>
      <c r="K22" s="7"/>
      <c r="L22" s="7"/>
      <c r="M22" s="7"/>
      <c r="N22" s="7"/>
      <c r="O22" s="7"/>
      <c r="P22" s="1"/>
    </row>
    <row r="23" spans="1:16" ht="14.25" customHeight="1">
      <c r="A23" s="7"/>
      <c r="B23" s="7"/>
      <c r="C23" s="7"/>
      <c r="D23" s="7"/>
      <c r="E23" s="7"/>
      <c r="F23" s="7"/>
      <c r="G23" s="7"/>
      <c r="H23" s="7"/>
      <c r="I23" s="7"/>
      <c r="J23" s="7"/>
      <c r="K23" s="7"/>
      <c r="L23" s="7"/>
      <c r="M23" s="7"/>
      <c r="N23" s="7"/>
      <c r="O23" s="7"/>
      <c r="P23" s="1"/>
    </row>
    <row r="24" spans="1:16" ht="14.25" customHeight="1">
      <c r="A24" s="7"/>
      <c r="B24" s="7"/>
      <c r="C24" s="7"/>
      <c r="D24" s="7"/>
      <c r="E24" s="7"/>
      <c r="F24" s="7"/>
      <c r="G24" s="7"/>
      <c r="H24" s="7"/>
      <c r="I24" s="7"/>
      <c r="J24" s="7"/>
      <c r="K24" s="7"/>
      <c r="L24" s="7"/>
      <c r="M24" s="7"/>
      <c r="N24" s="7"/>
      <c r="O24" s="7"/>
      <c r="P24" s="1"/>
    </row>
    <row r="25" spans="1:16" ht="14.25" customHeight="1">
      <c r="A25" s="7"/>
      <c r="B25" s="7"/>
      <c r="C25" s="7"/>
      <c r="D25" s="7"/>
      <c r="E25" s="7"/>
      <c r="F25" s="7"/>
      <c r="G25" s="7"/>
      <c r="H25" s="7"/>
      <c r="I25" s="7"/>
      <c r="J25" s="7"/>
      <c r="K25" s="7"/>
      <c r="L25" s="7"/>
      <c r="M25" s="7"/>
      <c r="N25" s="7"/>
      <c r="O25" s="7"/>
      <c r="P25" s="1"/>
    </row>
    <row r="26" spans="1:16" ht="14.25" customHeight="1">
      <c r="A26" s="7"/>
      <c r="B26" s="7"/>
      <c r="C26" s="7"/>
      <c r="D26" s="7"/>
      <c r="E26" s="7"/>
      <c r="F26" s="7"/>
      <c r="G26" s="7"/>
      <c r="H26" s="7"/>
      <c r="I26" s="7"/>
      <c r="J26" s="7"/>
      <c r="K26" s="7"/>
      <c r="L26" s="7"/>
      <c r="M26" s="7"/>
      <c r="N26" s="7"/>
      <c r="O26" s="7"/>
      <c r="P26" s="1"/>
    </row>
    <row r="27" spans="1:16" ht="14.25" customHeight="1">
      <c r="A27" s="7"/>
      <c r="B27" s="7"/>
      <c r="C27" s="7"/>
      <c r="D27" s="7"/>
      <c r="E27" s="7"/>
      <c r="F27" s="7"/>
      <c r="G27" s="7"/>
      <c r="H27" s="7"/>
      <c r="I27" s="7"/>
      <c r="J27" s="7"/>
      <c r="K27" s="7"/>
      <c r="L27" s="7"/>
      <c r="M27" s="7"/>
      <c r="N27" s="7"/>
      <c r="O27" s="7"/>
      <c r="P27" s="1"/>
    </row>
    <row r="28" spans="1:16" ht="14.25" customHeight="1">
      <c r="A28" s="7"/>
      <c r="B28" s="7"/>
      <c r="C28" s="7"/>
      <c r="D28" s="7"/>
      <c r="E28" s="7"/>
      <c r="F28" s="7"/>
      <c r="G28" s="7"/>
      <c r="H28" s="7"/>
      <c r="I28" s="7"/>
      <c r="J28" s="7"/>
      <c r="K28" s="7"/>
      <c r="L28" s="7"/>
      <c r="M28" s="7"/>
      <c r="N28" s="7"/>
      <c r="O28" s="7"/>
      <c r="P28" s="1"/>
    </row>
    <row r="29" spans="1:16" ht="14.25" customHeight="1">
      <c r="A29" s="7"/>
      <c r="B29" s="7"/>
      <c r="C29" s="7"/>
      <c r="D29" s="7"/>
      <c r="E29" s="7"/>
      <c r="F29" s="7"/>
      <c r="G29" s="7"/>
      <c r="H29" s="7"/>
      <c r="I29" s="7"/>
      <c r="J29" s="7"/>
      <c r="K29" s="7"/>
      <c r="L29" s="7"/>
      <c r="M29" s="7"/>
      <c r="N29" s="7"/>
      <c r="O29" s="7"/>
      <c r="P29" s="1"/>
    </row>
    <row r="30" spans="1:16" ht="14.25" customHeight="1">
      <c r="A30" s="7"/>
      <c r="B30" s="7"/>
      <c r="C30" s="7"/>
      <c r="D30" s="7"/>
      <c r="E30" s="7"/>
      <c r="F30" s="7"/>
      <c r="G30" s="7"/>
      <c r="H30" s="7"/>
      <c r="I30" s="7"/>
      <c r="J30" s="7"/>
      <c r="K30" s="7"/>
      <c r="L30" s="7"/>
      <c r="M30" s="7"/>
      <c r="N30" s="7"/>
      <c r="O30" s="7"/>
      <c r="P30" s="1"/>
    </row>
    <row r="31" spans="1:16" ht="14.25" customHeight="1">
      <c r="A31" s="7"/>
      <c r="B31" s="7"/>
      <c r="C31" s="7"/>
      <c r="D31" s="7"/>
      <c r="E31" s="7"/>
      <c r="F31" s="7"/>
      <c r="G31" s="7"/>
      <c r="H31" s="7"/>
      <c r="I31" s="7"/>
      <c r="J31" s="7"/>
      <c r="K31" s="7"/>
      <c r="L31" s="7"/>
      <c r="M31" s="7"/>
      <c r="N31" s="7"/>
      <c r="O31" s="7"/>
      <c r="P31" s="1"/>
    </row>
    <row r="32" spans="1:16" ht="14.25" customHeight="1">
      <c r="A32" s="7"/>
      <c r="B32" s="7"/>
      <c r="C32" s="7"/>
      <c r="D32" s="7"/>
      <c r="E32" s="7"/>
      <c r="F32" s="7"/>
      <c r="G32" s="7"/>
      <c r="H32" s="7"/>
      <c r="I32" s="7"/>
      <c r="J32" s="7"/>
      <c r="K32" s="7"/>
      <c r="L32" s="7"/>
      <c r="M32" s="7"/>
      <c r="N32" s="7"/>
      <c r="O32" s="7"/>
      <c r="P32" s="1"/>
    </row>
    <row r="33" spans="1:16" ht="14.25" customHeight="1">
      <c r="A33" s="7"/>
      <c r="B33" s="7"/>
      <c r="C33" s="7"/>
      <c r="D33" s="7"/>
      <c r="E33" s="7"/>
      <c r="F33" s="7"/>
      <c r="G33" s="7"/>
      <c r="H33" s="7"/>
      <c r="I33" s="7"/>
      <c r="J33" s="7"/>
      <c r="K33" s="7"/>
      <c r="L33" s="7"/>
      <c r="M33" s="7"/>
      <c r="N33" s="7"/>
      <c r="O33" s="7"/>
      <c r="P33" s="1"/>
    </row>
    <row r="34" spans="1:16" ht="14.25" customHeight="1">
      <c r="A34" s="7"/>
      <c r="B34" s="7"/>
      <c r="C34" s="7"/>
      <c r="D34" s="7"/>
      <c r="E34" s="7"/>
      <c r="F34" s="7"/>
      <c r="G34" s="7"/>
      <c r="H34" s="7"/>
      <c r="I34" s="7"/>
      <c r="J34" s="7"/>
      <c r="K34" s="7"/>
      <c r="L34" s="7"/>
      <c r="M34" s="7"/>
      <c r="N34" s="7"/>
      <c r="O34" s="7"/>
      <c r="P34" s="1"/>
    </row>
    <row r="35" spans="1:16" ht="14.25" customHeight="1">
      <c r="A35" s="7"/>
      <c r="B35" s="7"/>
      <c r="C35" s="7"/>
      <c r="D35" s="7"/>
      <c r="E35" s="7"/>
      <c r="F35" s="7"/>
      <c r="G35" s="7"/>
      <c r="H35" s="7"/>
      <c r="I35" s="7"/>
      <c r="J35" s="7"/>
      <c r="K35" s="7"/>
      <c r="L35" s="7"/>
      <c r="M35" s="7"/>
      <c r="N35" s="7"/>
      <c r="O35" s="7"/>
      <c r="P35" s="1"/>
    </row>
    <row r="36" spans="1:16" ht="14.25" customHeight="1">
      <c r="A36" s="7"/>
      <c r="B36" s="7"/>
      <c r="C36" s="7"/>
      <c r="D36" s="7"/>
      <c r="E36" s="7"/>
      <c r="F36" s="7"/>
      <c r="G36" s="7"/>
      <c r="H36" s="7"/>
      <c r="I36" s="7"/>
      <c r="J36" s="7"/>
      <c r="K36" s="7"/>
      <c r="L36" s="7"/>
      <c r="M36" s="7"/>
      <c r="N36" s="7"/>
      <c r="O36" s="7"/>
      <c r="P36" s="1"/>
    </row>
    <row r="37" spans="1:16" ht="14.25" customHeight="1">
      <c r="A37" s="7"/>
      <c r="B37" s="7"/>
      <c r="C37" s="7"/>
      <c r="D37" s="7"/>
      <c r="E37" s="7"/>
      <c r="F37" s="7"/>
      <c r="G37" s="7"/>
      <c r="H37" s="7"/>
      <c r="I37" s="7"/>
      <c r="J37" s="7"/>
      <c r="K37" s="7"/>
      <c r="L37" s="7"/>
      <c r="M37" s="7"/>
      <c r="N37" s="7"/>
      <c r="O37" s="7"/>
      <c r="P37" s="1"/>
    </row>
    <row r="38" spans="1:16" ht="14.25" customHeight="1">
      <c r="A38" s="7"/>
      <c r="B38" s="7"/>
      <c r="C38" s="7"/>
      <c r="D38" s="7"/>
      <c r="E38" s="7"/>
      <c r="F38" s="7"/>
      <c r="G38" s="7"/>
      <c r="H38" s="7"/>
      <c r="I38" s="7"/>
      <c r="J38" s="7"/>
      <c r="K38" s="7"/>
      <c r="L38" s="7"/>
      <c r="M38" s="7"/>
      <c r="N38" s="7"/>
      <c r="O38" s="7"/>
      <c r="P38" s="1"/>
    </row>
    <row r="39" spans="1:16" ht="14.25" customHeight="1">
      <c r="A39" s="7"/>
      <c r="B39" s="7"/>
      <c r="C39" s="7"/>
      <c r="D39" s="7"/>
      <c r="E39" s="7"/>
      <c r="F39" s="7"/>
      <c r="G39" s="7"/>
      <c r="H39" s="7"/>
      <c r="I39" s="7"/>
      <c r="J39" s="7"/>
      <c r="K39" s="7"/>
      <c r="L39" s="7"/>
      <c r="M39" s="7"/>
      <c r="N39" s="7"/>
      <c r="O39" s="7"/>
      <c r="P39" s="1"/>
    </row>
    <row r="40" spans="1:16" ht="14.25" customHeight="1">
      <c r="A40" s="7"/>
      <c r="B40" s="7"/>
      <c r="C40" s="7"/>
      <c r="D40" s="7"/>
      <c r="E40" s="7"/>
      <c r="F40" s="7"/>
      <c r="G40" s="7"/>
      <c r="H40" s="7"/>
      <c r="I40" s="7"/>
      <c r="J40" s="7"/>
      <c r="K40" s="7"/>
      <c r="L40" s="7"/>
      <c r="M40" s="7"/>
      <c r="N40" s="7"/>
      <c r="O40" s="7"/>
      <c r="P40" s="1"/>
    </row>
    <row r="41" spans="1:16" ht="14.25" customHeight="1">
      <c r="A41" s="7"/>
      <c r="B41" s="7"/>
      <c r="C41" s="7"/>
      <c r="D41" s="7"/>
      <c r="E41" s="7"/>
      <c r="F41" s="7"/>
      <c r="G41" s="7"/>
      <c r="H41" s="7"/>
      <c r="I41" s="7"/>
      <c r="J41" s="7"/>
      <c r="K41" s="7"/>
      <c r="L41" s="7"/>
      <c r="M41" s="7"/>
      <c r="N41" s="7"/>
      <c r="O41" s="7"/>
      <c r="P41" s="1"/>
    </row>
    <row r="42" spans="1:16" ht="14.25" customHeight="1">
      <c r="A42" s="7"/>
      <c r="B42" s="7"/>
      <c r="C42" s="7"/>
      <c r="D42" s="7"/>
      <c r="E42" s="7"/>
      <c r="F42" s="7"/>
      <c r="G42" s="7"/>
      <c r="H42" s="7"/>
      <c r="I42" s="7"/>
      <c r="J42" s="7"/>
      <c r="K42" s="7"/>
      <c r="L42" s="7"/>
      <c r="M42" s="7"/>
      <c r="N42" s="7"/>
      <c r="O42" s="7"/>
      <c r="P42" s="1"/>
    </row>
    <row r="43" spans="1:16" ht="14.25" customHeight="1">
      <c r="A43" s="7"/>
      <c r="B43" s="7"/>
      <c r="C43" s="7"/>
      <c r="D43" s="7"/>
      <c r="E43" s="7"/>
      <c r="F43" s="7"/>
      <c r="G43" s="7"/>
      <c r="H43" s="7"/>
      <c r="I43" s="7"/>
      <c r="J43" s="7"/>
      <c r="K43" s="7"/>
      <c r="L43" s="7"/>
      <c r="M43" s="7"/>
      <c r="N43" s="7"/>
      <c r="O43" s="7"/>
      <c r="P43" s="1"/>
    </row>
    <row r="44" spans="1:16" ht="14.25" customHeight="1">
      <c r="A44" s="7"/>
      <c r="B44" s="7"/>
      <c r="C44" s="7"/>
      <c r="D44" s="7"/>
      <c r="E44" s="7"/>
      <c r="F44" s="7"/>
      <c r="G44" s="7"/>
      <c r="H44" s="7"/>
      <c r="I44" s="7"/>
      <c r="J44" s="7"/>
      <c r="K44" s="7"/>
      <c r="L44" s="7"/>
      <c r="M44" s="7"/>
      <c r="N44" s="7"/>
      <c r="O44" s="7"/>
      <c r="P44" s="1"/>
    </row>
    <row r="45" spans="1:16" ht="14.25" customHeight="1">
      <c r="A45" s="7"/>
      <c r="B45" s="7"/>
      <c r="C45" s="7"/>
      <c r="D45" s="7"/>
      <c r="E45" s="7"/>
      <c r="F45" s="7"/>
      <c r="G45" s="7"/>
      <c r="H45" s="7"/>
      <c r="I45" s="7"/>
      <c r="J45" s="7"/>
      <c r="K45" s="7"/>
      <c r="L45" s="7"/>
      <c r="M45" s="7"/>
      <c r="N45" s="7"/>
      <c r="O45" s="7"/>
      <c r="P45" s="1"/>
    </row>
    <row r="46" spans="1:16" ht="14.25" customHeight="1">
      <c r="A46" s="7"/>
      <c r="B46" s="7"/>
      <c r="C46" s="7"/>
      <c r="D46" s="7"/>
      <c r="E46" s="7"/>
      <c r="F46" s="7"/>
      <c r="G46" s="7"/>
      <c r="H46" s="7"/>
      <c r="I46" s="7"/>
      <c r="J46" s="7"/>
      <c r="K46" s="7"/>
      <c r="L46" s="7"/>
      <c r="M46" s="7"/>
      <c r="N46" s="7"/>
      <c r="O46" s="7"/>
      <c r="P46" s="1"/>
    </row>
    <row r="47" spans="1:16" ht="14.25" customHeight="1">
      <c r="A47" s="7"/>
      <c r="B47" s="7"/>
      <c r="C47" s="7"/>
      <c r="D47" s="7"/>
      <c r="E47" s="7"/>
      <c r="F47" s="7"/>
      <c r="G47" s="7"/>
      <c r="H47" s="7"/>
      <c r="I47" s="7"/>
      <c r="J47" s="7"/>
      <c r="K47" s="7"/>
      <c r="L47" s="7"/>
      <c r="M47" s="7"/>
      <c r="N47" s="7"/>
      <c r="O47" s="7"/>
      <c r="P47" s="1"/>
    </row>
    <row r="48" spans="1:16" ht="14.25" customHeight="1">
      <c r="A48" s="7"/>
      <c r="B48" s="7"/>
      <c r="C48" s="7"/>
      <c r="D48" s="7"/>
      <c r="E48" s="7"/>
      <c r="F48" s="7"/>
      <c r="G48" s="7"/>
      <c r="H48" s="7"/>
      <c r="I48" s="7"/>
      <c r="J48" s="7"/>
      <c r="K48" s="7"/>
      <c r="L48" s="7"/>
      <c r="M48" s="7"/>
      <c r="N48" s="7"/>
      <c r="O48" s="7"/>
      <c r="P48" s="1"/>
    </row>
    <row r="49" spans="1:16" ht="14.25" customHeight="1">
      <c r="A49" s="7"/>
      <c r="B49" s="7"/>
      <c r="C49" s="7"/>
      <c r="D49" s="7"/>
      <c r="E49" s="7"/>
      <c r="F49" s="7"/>
      <c r="G49" s="7"/>
      <c r="H49" s="7"/>
      <c r="I49" s="7"/>
      <c r="J49" s="7"/>
      <c r="K49" s="7"/>
      <c r="L49" s="7"/>
      <c r="M49" s="7"/>
      <c r="N49" s="7"/>
      <c r="O49" s="7"/>
      <c r="P49" s="1"/>
    </row>
    <row r="50" spans="1:16" ht="14.25" customHeight="1">
      <c r="A50" s="7"/>
      <c r="B50" s="7"/>
      <c r="C50" s="7"/>
      <c r="D50" s="7"/>
      <c r="E50" s="7"/>
      <c r="F50" s="7"/>
      <c r="G50" s="7"/>
      <c r="H50" s="7"/>
      <c r="I50" s="7"/>
      <c r="J50" s="7"/>
      <c r="K50" s="7"/>
      <c r="L50" s="7"/>
      <c r="M50" s="7"/>
      <c r="N50" s="7"/>
      <c r="O50" s="7"/>
      <c r="P50" s="1"/>
    </row>
    <row r="51" spans="1:16" ht="14.25" customHeight="1">
      <c r="A51" s="7"/>
      <c r="B51" s="7"/>
      <c r="C51" s="7"/>
      <c r="D51" s="7"/>
      <c r="E51" s="7"/>
      <c r="F51" s="7"/>
      <c r="G51" s="7"/>
      <c r="H51" s="7"/>
      <c r="I51" s="7"/>
      <c r="J51" s="7"/>
      <c r="K51" s="7"/>
      <c r="L51" s="7"/>
      <c r="M51" s="7"/>
      <c r="N51" s="7"/>
      <c r="O51" s="7"/>
      <c r="P51" s="1"/>
    </row>
    <row r="52" spans="1:16" ht="14.25" customHeight="1">
      <c r="A52" s="7"/>
      <c r="B52" s="7"/>
      <c r="C52" s="7"/>
      <c r="D52" s="7"/>
      <c r="E52" s="7"/>
      <c r="F52" s="7"/>
      <c r="G52" s="7"/>
      <c r="H52" s="7"/>
      <c r="I52" s="7"/>
      <c r="J52" s="7"/>
      <c r="K52" s="7"/>
      <c r="L52" s="7"/>
      <c r="M52" s="7"/>
      <c r="N52" s="7"/>
      <c r="O52" s="7"/>
      <c r="P52" s="1"/>
    </row>
    <row r="53" spans="1:16" ht="14.25" customHeight="1">
      <c r="A53" s="7"/>
      <c r="B53" s="7"/>
      <c r="C53" s="7"/>
      <c r="D53" s="7"/>
      <c r="E53" s="7"/>
      <c r="F53" s="7"/>
      <c r="G53" s="7"/>
      <c r="H53" s="7"/>
      <c r="I53" s="7"/>
      <c r="J53" s="7"/>
      <c r="K53" s="7"/>
      <c r="L53" s="7"/>
      <c r="M53" s="7"/>
      <c r="N53" s="7"/>
      <c r="O53" s="7"/>
      <c r="P53" s="1"/>
    </row>
    <row r="54" spans="1:16" ht="14.25" customHeight="1">
      <c r="A54" s="7"/>
      <c r="B54" s="7"/>
      <c r="C54" s="7"/>
      <c r="D54" s="7"/>
      <c r="E54" s="7"/>
      <c r="F54" s="7"/>
      <c r="G54" s="7"/>
      <c r="H54" s="7"/>
      <c r="I54" s="7"/>
      <c r="J54" s="7"/>
      <c r="K54" s="7"/>
      <c r="L54" s="7"/>
      <c r="M54" s="7"/>
      <c r="N54" s="7"/>
      <c r="O54" s="7"/>
      <c r="P54" s="1"/>
    </row>
    <row r="55" spans="1:16" ht="14.25" customHeight="1">
      <c r="A55" s="7"/>
      <c r="B55" s="7"/>
      <c r="C55" s="7"/>
      <c r="D55" s="7"/>
      <c r="E55" s="7"/>
      <c r="F55" s="7"/>
      <c r="G55" s="7"/>
      <c r="H55" s="7"/>
      <c r="I55" s="7"/>
      <c r="J55" s="7"/>
      <c r="K55" s="7"/>
      <c r="L55" s="7"/>
      <c r="M55" s="7"/>
      <c r="N55" s="7"/>
      <c r="O55" s="7"/>
      <c r="P55" s="1"/>
    </row>
    <row r="56" spans="1:16" ht="14.25" customHeight="1">
      <c r="A56" s="7"/>
      <c r="B56" s="7"/>
      <c r="C56" s="7"/>
      <c r="D56" s="7"/>
      <c r="E56" s="7"/>
      <c r="F56" s="7"/>
      <c r="G56" s="7"/>
      <c r="H56" s="7"/>
      <c r="I56" s="7"/>
      <c r="J56" s="7"/>
      <c r="K56" s="7"/>
      <c r="L56" s="7"/>
      <c r="M56" s="7"/>
      <c r="N56" s="7"/>
      <c r="O56" s="7"/>
      <c r="P56" s="1"/>
    </row>
    <row r="57" spans="1:16" ht="14.25" customHeight="1">
      <c r="A57" s="7"/>
      <c r="B57" s="7"/>
      <c r="C57" s="7"/>
      <c r="D57" s="7"/>
      <c r="E57" s="7"/>
      <c r="F57" s="7"/>
      <c r="G57" s="7"/>
      <c r="H57" s="7"/>
      <c r="I57" s="7"/>
      <c r="J57" s="7"/>
      <c r="K57" s="7"/>
      <c r="L57" s="7"/>
      <c r="M57" s="7"/>
      <c r="N57" s="7"/>
      <c r="O57" s="7"/>
      <c r="P57" s="1"/>
    </row>
    <row r="58" spans="1:16" ht="14.25" customHeight="1">
      <c r="A58" s="7"/>
      <c r="B58" s="7"/>
      <c r="C58" s="7"/>
      <c r="D58" s="7"/>
      <c r="E58" s="7"/>
      <c r="F58" s="7"/>
      <c r="G58" s="7"/>
      <c r="H58" s="7"/>
      <c r="I58" s="7"/>
      <c r="J58" s="7"/>
      <c r="K58" s="7"/>
      <c r="L58" s="7"/>
      <c r="M58" s="7"/>
      <c r="N58" s="7"/>
      <c r="O58" s="7"/>
      <c r="P58" s="1"/>
    </row>
    <row r="59" spans="1:16" ht="14.25" customHeight="1">
      <c r="A59" s="7"/>
      <c r="B59" s="7"/>
      <c r="C59" s="7"/>
      <c r="D59" s="7"/>
      <c r="E59" s="7"/>
      <c r="F59" s="7"/>
      <c r="G59" s="7"/>
      <c r="H59" s="7"/>
      <c r="I59" s="7"/>
      <c r="J59" s="7"/>
      <c r="K59" s="7"/>
      <c r="L59" s="7"/>
      <c r="M59" s="7"/>
      <c r="N59" s="7"/>
      <c r="O59" s="7"/>
      <c r="P59" s="1"/>
    </row>
    <row r="60" spans="1:16" ht="14.25" customHeight="1">
      <c r="A60" s="7"/>
      <c r="B60" s="7"/>
      <c r="C60" s="7"/>
      <c r="D60" s="7"/>
      <c r="E60" s="7"/>
      <c r="F60" s="7"/>
      <c r="G60" s="7"/>
      <c r="H60" s="7"/>
      <c r="I60" s="7"/>
      <c r="J60" s="7"/>
      <c r="K60" s="7"/>
      <c r="L60" s="7"/>
      <c r="M60" s="7"/>
      <c r="N60" s="7"/>
      <c r="O60" s="7"/>
      <c r="P60" s="1"/>
    </row>
    <row r="61" spans="1:16" ht="14.25" customHeight="1">
      <c r="A61" s="7"/>
      <c r="B61" s="7"/>
      <c r="C61" s="7"/>
      <c r="D61" s="7"/>
      <c r="E61" s="7"/>
      <c r="F61" s="7"/>
      <c r="G61" s="7"/>
      <c r="H61" s="7"/>
      <c r="I61" s="7"/>
      <c r="J61" s="7"/>
      <c r="K61" s="7"/>
      <c r="L61" s="7"/>
      <c r="M61" s="7"/>
      <c r="N61" s="7"/>
      <c r="O61" s="7"/>
      <c r="P61" s="1"/>
    </row>
    <row r="62" spans="1:16" ht="14.25" customHeight="1">
      <c r="A62" s="7"/>
      <c r="B62" s="7"/>
      <c r="C62" s="7"/>
      <c r="D62" s="7"/>
      <c r="E62" s="7"/>
      <c r="F62" s="7"/>
      <c r="G62" s="7"/>
      <c r="H62" s="7"/>
      <c r="I62" s="7"/>
      <c r="J62" s="7"/>
      <c r="K62" s="7"/>
      <c r="L62" s="7"/>
      <c r="M62" s="7"/>
      <c r="N62" s="7"/>
      <c r="O62" s="7"/>
      <c r="P62" s="1"/>
    </row>
    <row r="63" spans="1:16" ht="14.25" customHeight="1">
      <c r="A63" s="7"/>
      <c r="B63" s="7"/>
      <c r="C63" s="7"/>
      <c r="D63" s="7"/>
      <c r="E63" s="7"/>
      <c r="F63" s="7"/>
      <c r="G63" s="7"/>
      <c r="H63" s="7"/>
      <c r="I63" s="7"/>
      <c r="J63" s="7"/>
      <c r="K63" s="7"/>
      <c r="L63" s="7"/>
      <c r="M63" s="7"/>
      <c r="N63" s="7"/>
      <c r="O63" s="7"/>
      <c r="P63" s="1"/>
    </row>
    <row r="64" spans="1:16" ht="14.25" customHeight="1">
      <c r="A64" s="7"/>
      <c r="B64" s="7"/>
      <c r="C64" s="7"/>
      <c r="D64" s="7"/>
      <c r="E64" s="7"/>
      <c r="F64" s="7"/>
      <c r="G64" s="7"/>
      <c r="H64" s="7"/>
      <c r="I64" s="7"/>
      <c r="J64" s="7"/>
      <c r="K64" s="7"/>
      <c r="L64" s="7"/>
      <c r="M64" s="7"/>
      <c r="N64" s="7"/>
      <c r="O64" s="7"/>
      <c r="P64" s="1"/>
    </row>
    <row r="65" spans="1:16" ht="14.25" customHeight="1">
      <c r="A65" s="7"/>
      <c r="B65" s="7"/>
      <c r="C65" s="7"/>
      <c r="D65" s="7"/>
      <c r="E65" s="7"/>
      <c r="F65" s="7"/>
      <c r="G65" s="7"/>
      <c r="H65" s="7"/>
      <c r="I65" s="7"/>
      <c r="J65" s="7"/>
      <c r="K65" s="7"/>
      <c r="L65" s="7"/>
      <c r="M65" s="7"/>
      <c r="N65" s="7"/>
      <c r="O65" s="7"/>
      <c r="P65" s="1"/>
    </row>
    <row r="66" spans="1:16" ht="14.25" customHeight="1">
      <c r="A66" s="7"/>
      <c r="B66" s="7"/>
      <c r="C66" s="7"/>
      <c r="D66" s="7"/>
      <c r="E66" s="7"/>
      <c r="F66" s="7"/>
      <c r="G66" s="7"/>
      <c r="H66" s="7"/>
      <c r="I66" s="7"/>
      <c r="J66" s="7"/>
      <c r="K66" s="7"/>
      <c r="L66" s="7"/>
      <c r="M66" s="7"/>
      <c r="N66" s="7"/>
      <c r="O66" s="7"/>
      <c r="P66" s="1"/>
    </row>
    <row r="67" spans="1:16" ht="14.25" customHeight="1">
      <c r="A67" s="7"/>
      <c r="B67" s="7"/>
      <c r="C67" s="7"/>
      <c r="D67" s="7"/>
      <c r="E67" s="7"/>
      <c r="F67" s="7"/>
      <c r="G67" s="7"/>
      <c r="H67" s="7"/>
      <c r="I67" s="7"/>
      <c r="J67" s="7"/>
      <c r="K67" s="7"/>
      <c r="L67" s="7"/>
      <c r="M67" s="7"/>
      <c r="N67" s="7"/>
      <c r="O67" s="7"/>
      <c r="P67" s="1"/>
    </row>
    <row r="68" spans="1:16" ht="14.25" customHeight="1">
      <c r="A68" s="7"/>
      <c r="B68" s="7"/>
      <c r="C68" s="7"/>
      <c r="D68" s="7"/>
      <c r="E68" s="7"/>
      <c r="F68" s="7"/>
      <c r="G68" s="7"/>
      <c r="H68" s="7"/>
      <c r="I68" s="7"/>
      <c r="J68" s="7"/>
      <c r="K68" s="7"/>
      <c r="L68" s="7"/>
      <c r="M68" s="7"/>
      <c r="N68" s="7"/>
      <c r="O68" s="7"/>
      <c r="P68" s="1"/>
    </row>
    <row r="69" spans="1:16" ht="14.25" customHeight="1">
      <c r="A69" s="7"/>
      <c r="B69" s="7"/>
      <c r="C69" s="7"/>
      <c r="D69" s="7"/>
      <c r="E69" s="7"/>
      <c r="F69" s="7"/>
      <c r="G69" s="7"/>
      <c r="H69" s="7"/>
      <c r="I69" s="7"/>
      <c r="J69" s="7"/>
      <c r="K69" s="7"/>
      <c r="L69" s="7"/>
      <c r="M69" s="7"/>
      <c r="N69" s="7"/>
      <c r="O69" s="7"/>
      <c r="P69" s="1"/>
    </row>
    <row r="70" spans="1:16" ht="14.25" customHeight="1">
      <c r="A70" s="7"/>
      <c r="B70" s="7"/>
      <c r="C70" s="7"/>
      <c r="D70" s="7"/>
      <c r="E70" s="7"/>
      <c r="F70" s="7"/>
      <c r="G70" s="7"/>
      <c r="H70" s="7"/>
      <c r="I70" s="7"/>
      <c r="J70" s="7"/>
      <c r="K70" s="7"/>
      <c r="L70" s="7"/>
      <c r="M70" s="7"/>
      <c r="N70" s="7"/>
      <c r="O70" s="7"/>
      <c r="P70" s="1"/>
    </row>
    <row r="71" spans="1:16" ht="14.25" customHeight="1">
      <c r="A71" s="7"/>
      <c r="B71" s="7"/>
      <c r="C71" s="7"/>
      <c r="D71" s="7"/>
      <c r="E71" s="7"/>
      <c r="F71" s="7"/>
      <c r="G71" s="7"/>
      <c r="H71" s="7"/>
      <c r="I71" s="7"/>
      <c r="J71" s="7"/>
      <c r="K71" s="7"/>
      <c r="L71" s="7"/>
      <c r="M71" s="7"/>
      <c r="N71" s="7"/>
      <c r="O71" s="7"/>
      <c r="P71" s="1"/>
    </row>
    <row r="72" spans="1:16" ht="14.25" customHeight="1">
      <c r="A72" s="7"/>
      <c r="B72" s="7"/>
      <c r="C72" s="7"/>
      <c r="D72" s="7"/>
      <c r="E72" s="7"/>
      <c r="F72" s="7"/>
      <c r="G72" s="7"/>
      <c r="H72" s="7"/>
      <c r="I72" s="7"/>
      <c r="J72" s="7"/>
      <c r="K72" s="7"/>
      <c r="L72" s="7"/>
      <c r="M72" s="7"/>
      <c r="N72" s="7"/>
      <c r="O72" s="7"/>
      <c r="P72" s="1"/>
    </row>
    <row r="73" spans="1:16" ht="14.25" customHeight="1">
      <c r="A73" s="7"/>
      <c r="B73" s="7"/>
      <c r="C73" s="7"/>
      <c r="D73" s="7"/>
      <c r="E73" s="7"/>
      <c r="F73" s="7"/>
      <c r="G73" s="7"/>
      <c r="H73" s="7"/>
      <c r="I73" s="7"/>
      <c r="J73" s="7"/>
      <c r="K73" s="7"/>
      <c r="L73" s="7"/>
      <c r="M73" s="7"/>
      <c r="N73" s="7"/>
      <c r="O73" s="7"/>
      <c r="P73" s="1"/>
    </row>
    <row r="74" spans="1:16" ht="14.25" customHeight="1">
      <c r="A74" s="7"/>
      <c r="B74" s="7"/>
      <c r="C74" s="7"/>
      <c r="D74" s="7"/>
      <c r="E74" s="7"/>
      <c r="F74" s="7"/>
      <c r="G74" s="7"/>
      <c r="H74" s="7"/>
      <c r="I74" s="7"/>
      <c r="J74" s="7"/>
      <c r="K74" s="7"/>
      <c r="L74" s="7"/>
      <c r="M74" s="7"/>
      <c r="N74" s="7"/>
      <c r="O74" s="7"/>
      <c r="P74" s="1"/>
    </row>
    <row r="75" spans="1:16" ht="14.25" customHeight="1">
      <c r="A75" s="7"/>
      <c r="B75" s="7"/>
      <c r="C75" s="7"/>
      <c r="D75" s="7"/>
      <c r="E75" s="7"/>
      <c r="F75" s="7"/>
      <c r="G75" s="7"/>
      <c r="H75" s="7"/>
      <c r="I75" s="7"/>
      <c r="J75" s="7"/>
      <c r="K75" s="7"/>
      <c r="L75" s="7"/>
      <c r="M75" s="7"/>
      <c r="N75" s="7"/>
      <c r="O75" s="7"/>
      <c r="P75" s="1"/>
    </row>
    <row r="76" spans="1:16" ht="14.25" customHeight="1">
      <c r="A76" s="7"/>
      <c r="B76" s="7"/>
      <c r="C76" s="7"/>
      <c r="D76" s="7"/>
      <c r="E76" s="7"/>
      <c r="F76" s="7"/>
      <c r="G76" s="7"/>
      <c r="H76" s="7"/>
      <c r="I76" s="7"/>
      <c r="J76" s="7"/>
      <c r="K76" s="7"/>
      <c r="L76" s="7"/>
      <c r="M76" s="7"/>
      <c r="N76" s="7"/>
      <c r="O76" s="7"/>
      <c r="P76" s="1"/>
    </row>
    <row r="77" spans="1:16" ht="14.25" customHeight="1">
      <c r="A77" s="7"/>
      <c r="B77" s="7"/>
      <c r="C77" s="7"/>
      <c r="D77" s="7"/>
      <c r="E77" s="7"/>
      <c r="F77" s="7"/>
      <c r="G77" s="7"/>
      <c r="H77" s="7"/>
      <c r="I77" s="7"/>
      <c r="J77" s="7"/>
      <c r="K77" s="7"/>
      <c r="L77" s="7"/>
      <c r="M77" s="7"/>
      <c r="N77" s="7"/>
      <c r="O77" s="7"/>
      <c r="P77" s="1"/>
    </row>
    <row r="78" spans="1:16" ht="14.25" customHeight="1">
      <c r="A78" s="7"/>
      <c r="B78" s="7"/>
      <c r="C78" s="7"/>
      <c r="D78" s="7"/>
      <c r="E78" s="7"/>
      <c r="F78" s="7"/>
      <c r="G78" s="7"/>
      <c r="H78" s="7"/>
      <c r="I78" s="7"/>
      <c r="J78" s="7"/>
      <c r="K78" s="7"/>
      <c r="L78" s="7"/>
      <c r="M78" s="7"/>
      <c r="N78" s="7"/>
      <c r="O78" s="7"/>
      <c r="P78" s="1"/>
    </row>
    <row r="79" spans="1:16" ht="14.25" customHeight="1">
      <c r="A79" s="7"/>
      <c r="B79" s="7"/>
      <c r="C79" s="7"/>
      <c r="D79" s="7"/>
      <c r="E79" s="7"/>
      <c r="F79" s="7"/>
      <c r="G79" s="7"/>
      <c r="H79" s="7"/>
      <c r="I79" s="7"/>
      <c r="J79" s="7"/>
      <c r="K79" s="7"/>
      <c r="L79" s="7"/>
      <c r="M79" s="7"/>
      <c r="N79" s="7"/>
      <c r="O79" s="7"/>
      <c r="P79" s="1"/>
    </row>
    <row r="80" spans="1:16" ht="14.25" customHeight="1">
      <c r="A80" s="7"/>
      <c r="B80" s="7"/>
      <c r="C80" s="7"/>
      <c r="D80" s="7"/>
      <c r="E80" s="7"/>
      <c r="F80" s="7"/>
      <c r="G80" s="7"/>
      <c r="H80" s="7"/>
      <c r="I80" s="7"/>
      <c r="J80" s="7"/>
      <c r="K80" s="7"/>
      <c r="L80" s="7"/>
      <c r="M80" s="7"/>
      <c r="N80" s="7"/>
      <c r="O80" s="7"/>
      <c r="P80" s="1"/>
    </row>
    <row r="81" spans="1:16" ht="14.25" customHeight="1">
      <c r="A81" s="7"/>
      <c r="B81" s="7"/>
      <c r="C81" s="7"/>
      <c r="D81" s="7"/>
      <c r="E81" s="7"/>
      <c r="F81" s="7"/>
      <c r="G81" s="7"/>
      <c r="H81" s="7"/>
      <c r="I81" s="7"/>
      <c r="J81" s="7"/>
      <c r="K81" s="7"/>
      <c r="L81" s="7"/>
      <c r="M81" s="7"/>
      <c r="N81" s="7"/>
      <c r="O81" s="7"/>
      <c r="P81" s="1"/>
    </row>
    <row r="82" spans="1:16" ht="14.25" customHeight="1">
      <c r="A82" s="7"/>
      <c r="B82" s="7"/>
      <c r="C82" s="7"/>
      <c r="D82" s="7"/>
      <c r="E82" s="7"/>
      <c r="F82" s="7"/>
      <c r="G82" s="7"/>
      <c r="H82" s="7"/>
      <c r="I82" s="7"/>
      <c r="J82" s="7"/>
      <c r="K82" s="7"/>
      <c r="L82" s="7"/>
      <c r="M82" s="7"/>
      <c r="N82" s="7"/>
      <c r="O82" s="7"/>
      <c r="P82" s="1"/>
    </row>
    <row r="83" spans="1:16" ht="14.25" customHeight="1">
      <c r="A83" s="7"/>
      <c r="B83" s="7"/>
      <c r="C83" s="7"/>
      <c r="D83" s="7"/>
      <c r="E83" s="7"/>
      <c r="F83" s="7"/>
      <c r="G83" s="7"/>
      <c r="H83" s="7"/>
      <c r="I83" s="7"/>
      <c r="J83" s="7"/>
      <c r="K83" s="7"/>
      <c r="L83" s="7"/>
      <c r="M83" s="7"/>
      <c r="N83" s="7"/>
      <c r="O83" s="7"/>
      <c r="P83" s="1"/>
    </row>
    <row r="84" spans="1:16" ht="14.25" customHeight="1">
      <c r="A84" s="7"/>
      <c r="B84" s="7"/>
      <c r="C84" s="7"/>
      <c r="D84" s="7"/>
      <c r="E84" s="7"/>
      <c r="F84" s="7"/>
      <c r="G84" s="7"/>
      <c r="H84" s="7"/>
      <c r="I84" s="7"/>
      <c r="J84" s="7"/>
      <c r="K84" s="7"/>
      <c r="L84" s="7"/>
      <c r="M84" s="7"/>
      <c r="N84" s="7"/>
      <c r="O84" s="7"/>
      <c r="P84" s="1"/>
    </row>
    <row r="85" spans="1:16" ht="14.25" customHeight="1">
      <c r="A85" s="7"/>
      <c r="B85" s="7"/>
      <c r="C85" s="7"/>
      <c r="D85" s="7"/>
      <c r="E85" s="7"/>
      <c r="F85" s="7"/>
      <c r="G85" s="7"/>
      <c r="H85" s="7"/>
      <c r="I85" s="7"/>
      <c r="J85" s="7"/>
      <c r="K85" s="7"/>
      <c r="L85" s="7"/>
      <c r="M85" s="7"/>
      <c r="N85" s="7"/>
      <c r="O85" s="7"/>
      <c r="P85" s="1"/>
    </row>
    <row r="86" spans="1:16" ht="14.25" customHeight="1">
      <c r="A86" s="7"/>
      <c r="B86" s="7"/>
      <c r="C86" s="7"/>
      <c r="D86" s="7"/>
      <c r="E86" s="7"/>
      <c r="F86" s="7"/>
      <c r="G86" s="7"/>
      <c r="H86" s="7"/>
      <c r="I86" s="7"/>
      <c r="J86" s="7"/>
      <c r="K86" s="7"/>
      <c r="L86" s="7"/>
      <c r="M86" s="7"/>
      <c r="N86" s="7"/>
      <c r="O86" s="7"/>
      <c r="P86" s="1"/>
    </row>
    <row r="87" spans="1:16" ht="14.25" customHeight="1">
      <c r="A87" s="7"/>
      <c r="B87" s="7"/>
      <c r="C87" s="7"/>
      <c r="D87" s="7"/>
      <c r="E87" s="7"/>
      <c r="F87" s="7"/>
      <c r="G87" s="7"/>
      <c r="H87" s="7"/>
      <c r="I87" s="7"/>
      <c r="J87" s="7"/>
      <c r="K87" s="7"/>
      <c r="L87" s="7"/>
      <c r="M87" s="7"/>
      <c r="N87" s="7"/>
      <c r="O87" s="7"/>
      <c r="P87" s="1"/>
    </row>
    <row r="88" spans="1:16" ht="14.25" customHeight="1">
      <c r="A88" s="7"/>
      <c r="B88" s="7"/>
      <c r="C88" s="7"/>
      <c r="D88" s="7"/>
      <c r="E88" s="7"/>
      <c r="F88" s="7"/>
      <c r="G88" s="7"/>
      <c r="H88" s="7"/>
      <c r="I88" s="7"/>
      <c r="J88" s="7"/>
      <c r="K88" s="7"/>
      <c r="L88" s="7"/>
      <c r="M88" s="7"/>
      <c r="N88" s="7"/>
      <c r="O88" s="7"/>
      <c r="P88" s="1"/>
    </row>
    <row r="89" spans="1:16" ht="14.25" customHeight="1">
      <c r="A89" s="7"/>
      <c r="B89" s="7"/>
      <c r="C89" s="7"/>
      <c r="D89" s="7"/>
      <c r="E89" s="7"/>
      <c r="F89" s="7"/>
      <c r="G89" s="7"/>
      <c r="H89" s="7"/>
      <c r="I89" s="7"/>
      <c r="J89" s="7"/>
      <c r="K89" s="7"/>
      <c r="L89" s="7"/>
      <c r="M89" s="7"/>
      <c r="N89" s="7"/>
      <c r="O89" s="7"/>
      <c r="P89" s="1"/>
    </row>
    <row r="90" spans="1:16" ht="14.25" customHeight="1">
      <c r="A90" s="7"/>
      <c r="B90" s="7"/>
      <c r="C90" s="7"/>
      <c r="D90" s="7"/>
      <c r="E90" s="7"/>
      <c r="F90" s="7"/>
      <c r="G90" s="7"/>
      <c r="H90" s="7"/>
      <c r="I90" s="7"/>
      <c r="J90" s="7"/>
      <c r="K90" s="7"/>
      <c r="L90" s="7"/>
      <c r="M90" s="7"/>
      <c r="N90" s="7"/>
      <c r="O90" s="7"/>
      <c r="P90" s="1"/>
    </row>
    <row r="91" spans="1:16" ht="14.25" customHeight="1">
      <c r="A91" s="7"/>
      <c r="B91" s="7"/>
      <c r="C91" s="7"/>
      <c r="D91" s="7"/>
      <c r="E91" s="7"/>
      <c r="F91" s="7"/>
      <c r="G91" s="7"/>
      <c r="H91" s="7"/>
      <c r="I91" s="7"/>
      <c r="J91" s="7"/>
      <c r="K91" s="7"/>
      <c r="L91" s="7"/>
      <c r="M91" s="7"/>
      <c r="N91" s="7"/>
      <c r="O91" s="7"/>
      <c r="P91" s="1"/>
    </row>
    <row r="92" spans="1:16" ht="14.25" customHeight="1">
      <c r="A92" s="7"/>
      <c r="B92" s="7"/>
      <c r="C92" s="7"/>
      <c r="D92" s="7"/>
      <c r="E92" s="7"/>
      <c r="F92" s="7"/>
      <c r="G92" s="7"/>
      <c r="H92" s="7"/>
      <c r="I92" s="7"/>
      <c r="J92" s="7"/>
      <c r="K92" s="7"/>
      <c r="L92" s="7"/>
      <c r="M92" s="7"/>
      <c r="N92" s="7"/>
      <c r="O92" s="7"/>
      <c r="P92" s="1"/>
    </row>
    <row r="93" spans="1:16" ht="14.25" customHeight="1">
      <c r="A93" s="7"/>
      <c r="B93" s="7"/>
      <c r="C93" s="7"/>
      <c r="D93" s="7"/>
      <c r="E93" s="7"/>
      <c r="F93" s="7"/>
      <c r="G93" s="7"/>
      <c r="H93" s="7"/>
      <c r="I93" s="7"/>
      <c r="J93" s="7"/>
      <c r="K93" s="7"/>
      <c r="L93" s="7"/>
      <c r="M93" s="7"/>
      <c r="N93" s="7"/>
      <c r="O93" s="7"/>
      <c r="P93" s="1"/>
    </row>
    <row r="94" spans="1:16" ht="14.25" customHeight="1">
      <c r="A94" s="7"/>
      <c r="B94" s="7"/>
      <c r="C94" s="7"/>
      <c r="D94" s="7"/>
      <c r="E94" s="7"/>
      <c r="F94" s="7"/>
      <c r="G94" s="7"/>
      <c r="H94" s="7"/>
      <c r="I94" s="7"/>
      <c r="J94" s="7"/>
      <c r="K94" s="7"/>
      <c r="L94" s="7"/>
      <c r="M94" s="7"/>
      <c r="N94" s="7"/>
      <c r="O94" s="7"/>
      <c r="P94" s="1"/>
    </row>
    <row r="95" spans="1:16" ht="14.25" customHeight="1">
      <c r="A95" s="7"/>
      <c r="B95" s="7"/>
      <c r="C95" s="7"/>
      <c r="D95" s="7"/>
      <c r="E95" s="7"/>
      <c r="F95" s="7"/>
      <c r="G95" s="7"/>
      <c r="H95" s="7"/>
      <c r="I95" s="7"/>
      <c r="J95" s="7"/>
      <c r="K95" s="7"/>
      <c r="L95" s="7"/>
      <c r="M95" s="7"/>
      <c r="N95" s="7"/>
      <c r="O95" s="7"/>
      <c r="P95" s="1"/>
    </row>
    <row r="96" spans="1:16" ht="14.25" customHeight="1">
      <c r="A96" s="7"/>
      <c r="B96" s="7"/>
      <c r="C96" s="7"/>
      <c r="D96" s="7"/>
      <c r="E96" s="7"/>
      <c r="F96" s="7"/>
      <c r="G96" s="7"/>
      <c r="H96" s="7"/>
      <c r="I96" s="7"/>
      <c r="J96" s="7"/>
      <c r="K96" s="7"/>
      <c r="L96" s="7"/>
      <c r="M96" s="7"/>
      <c r="N96" s="7"/>
      <c r="O96" s="7"/>
      <c r="P96" s="1"/>
    </row>
    <row r="97" spans="1:16" ht="14.25" customHeight="1">
      <c r="A97" s="7"/>
      <c r="B97" s="7"/>
      <c r="C97" s="7"/>
      <c r="D97" s="7"/>
      <c r="E97" s="7"/>
      <c r="F97" s="7"/>
      <c r="G97" s="7"/>
      <c r="H97" s="7"/>
      <c r="I97" s="7"/>
      <c r="J97" s="7"/>
      <c r="K97" s="7"/>
      <c r="L97" s="7"/>
      <c r="M97" s="7"/>
      <c r="N97" s="7"/>
      <c r="O97" s="7"/>
      <c r="P97" s="1"/>
    </row>
    <row r="98" spans="1:16" ht="14.25" customHeight="1">
      <c r="A98" s="7"/>
      <c r="B98" s="7"/>
      <c r="C98" s="7"/>
      <c r="D98" s="7"/>
      <c r="E98" s="7"/>
      <c r="F98" s="7"/>
      <c r="G98" s="7"/>
      <c r="H98" s="7"/>
      <c r="I98" s="7"/>
      <c r="J98" s="7"/>
      <c r="K98" s="7"/>
      <c r="L98" s="7"/>
      <c r="M98" s="7"/>
      <c r="N98" s="7"/>
      <c r="O98" s="7"/>
      <c r="P98" s="1"/>
    </row>
    <row r="99" spans="1:16" ht="14.25" customHeight="1">
      <c r="A99" s="7"/>
      <c r="B99" s="7"/>
      <c r="C99" s="7"/>
      <c r="D99" s="7"/>
      <c r="E99" s="7"/>
      <c r="F99" s="7"/>
      <c r="G99" s="7"/>
      <c r="H99" s="7"/>
      <c r="I99" s="7"/>
      <c r="J99" s="7"/>
      <c r="K99" s="7"/>
      <c r="L99" s="7"/>
      <c r="M99" s="7"/>
      <c r="N99" s="7"/>
      <c r="O99" s="7"/>
      <c r="P99" s="1"/>
    </row>
    <row r="100" spans="1:16" ht="14.25" customHeight="1">
      <c r="A100" s="7"/>
      <c r="B100" s="7"/>
      <c r="C100" s="7"/>
      <c r="D100" s="7"/>
      <c r="E100" s="7"/>
      <c r="F100" s="7"/>
      <c r="G100" s="7"/>
      <c r="H100" s="7"/>
      <c r="I100" s="7"/>
      <c r="J100" s="7"/>
      <c r="K100" s="7"/>
      <c r="L100" s="7"/>
      <c r="M100" s="7"/>
      <c r="N100" s="7"/>
      <c r="O100" s="7"/>
      <c r="P100" s="1"/>
    </row>
  </sheetData>
  <mergeCells count="9">
    <mergeCell ref="A4:O4"/>
    <mergeCell ref="A5:O5"/>
    <mergeCell ref="A10:O10"/>
    <mergeCell ref="A8:O8"/>
    <mergeCell ref="A1:O1"/>
    <mergeCell ref="A6:O6"/>
    <mergeCell ref="A7:O7"/>
    <mergeCell ref="A2:O2"/>
    <mergeCell ref="A3:O3"/>
  </mergeCells>
  <pageMargins left="0.51181102362204722" right="0.51181102362204722" top="0.78740157480314965" bottom="0.78740157480314965" header="0" footer="0"/>
  <pageSetup paperSize="9" orientation="portrait"/>
  <drawing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B0F0"/>
  </sheetPr>
  <dimension ref="A1:R148"/>
  <sheetViews>
    <sheetView showGridLines="0" workbookViewId="0"/>
  </sheetViews>
  <sheetFormatPr defaultColWidth="14.3984375" defaultRowHeight="15" customHeight="1"/>
  <cols>
    <col min="1" max="1" width="6" customWidth="1"/>
    <col min="2" max="2" width="20.8984375" customWidth="1"/>
    <col min="3" max="3" width="14.8984375" customWidth="1"/>
    <col min="4" max="4" width="16.09765625" customWidth="1"/>
    <col min="5" max="5" width="15.09765625" customWidth="1"/>
    <col min="6" max="6" width="18" customWidth="1"/>
    <col min="7" max="7" width="12.3984375" customWidth="1"/>
    <col min="8" max="8" width="12.8984375" customWidth="1"/>
    <col min="9" max="9" width="14" customWidth="1"/>
    <col min="10" max="10" width="14.09765625" customWidth="1"/>
    <col min="11" max="11" width="9.3984375" customWidth="1"/>
    <col min="12" max="12" width="21.3984375" customWidth="1"/>
    <col min="13" max="13" width="10.8984375" customWidth="1"/>
    <col min="14" max="14" width="16.09765625" customWidth="1"/>
    <col min="15" max="15" width="9.8984375" customWidth="1"/>
    <col min="16" max="16" width="10.3984375" customWidth="1"/>
    <col min="17" max="17" width="9.3984375" customWidth="1"/>
    <col min="18" max="18" width="12.09765625" customWidth="1"/>
  </cols>
  <sheetData>
    <row r="1" spans="1:11" ht="42.75" customHeight="1">
      <c r="A1" s="228"/>
      <c r="B1" s="229" t="s">
        <v>11</v>
      </c>
      <c r="C1" s="230"/>
      <c r="D1" s="231"/>
      <c r="E1" s="230"/>
      <c r="F1" s="230"/>
      <c r="G1" s="230"/>
      <c r="H1" s="230"/>
      <c r="I1" s="230"/>
      <c r="J1" s="230"/>
      <c r="K1" s="1"/>
    </row>
    <row r="2" spans="1:11" ht="60" customHeight="1">
      <c r="A2" s="500" t="s">
        <v>311</v>
      </c>
      <c r="B2" s="447"/>
      <c r="C2" s="447"/>
      <c r="D2" s="447"/>
      <c r="E2" s="447"/>
      <c r="F2" s="447"/>
      <c r="G2" s="447"/>
      <c r="H2" s="447"/>
      <c r="I2" s="418"/>
      <c r="J2" s="230"/>
      <c r="K2" s="1"/>
    </row>
    <row r="3" spans="1:11" ht="40.5" customHeight="1">
      <c r="A3" s="232" t="s">
        <v>312</v>
      </c>
      <c r="B3" s="233" t="s">
        <v>313</v>
      </c>
      <c r="C3" s="499" t="s">
        <v>314</v>
      </c>
      <c r="D3" s="443"/>
      <c r="E3" s="233" t="s">
        <v>315</v>
      </c>
      <c r="F3" s="233" t="s">
        <v>316</v>
      </c>
      <c r="G3" s="233" t="s">
        <v>317</v>
      </c>
      <c r="H3" s="233" t="s">
        <v>318</v>
      </c>
      <c r="I3" s="234" t="s">
        <v>319</v>
      </c>
      <c r="J3" s="230"/>
      <c r="K3" s="1"/>
    </row>
    <row r="4" spans="1:11" ht="18" customHeight="1">
      <c r="A4" s="503">
        <v>1</v>
      </c>
      <c r="B4" s="495" t="s">
        <v>320</v>
      </c>
      <c r="C4" s="533" t="s">
        <v>321</v>
      </c>
      <c r="D4" s="450"/>
      <c r="E4" s="235" t="s">
        <v>322</v>
      </c>
      <c r="F4" s="502" t="s">
        <v>323</v>
      </c>
      <c r="G4" s="128">
        <v>0.4</v>
      </c>
      <c r="H4" s="498" t="e">
        <f>IF(#REF!="Versão Completa",'5.1 CalcCustoVBC-Completo'!$E$33*#REF!,'CalcCustoVBC-Simplificado'!#REF!*#REF!)</f>
        <v>#REF!</v>
      </c>
      <c r="I4" s="236" t="e">
        <f t="shared" ref="I4:I18" si="0">G4*$H$4</f>
        <v>#REF!</v>
      </c>
      <c r="J4" s="230"/>
      <c r="K4" s="1"/>
    </row>
    <row r="5" spans="1:11" ht="18" customHeight="1">
      <c r="A5" s="415"/>
      <c r="B5" s="475"/>
      <c r="C5" s="534"/>
      <c r="D5" s="535"/>
      <c r="E5" s="235" t="s">
        <v>324</v>
      </c>
      <c r="F5" s="475"/>
      <c r="G5" s="128">
        <v>0.6</v>
      </c>
      <c r="H5" s="475"/>
      <c r="I5" s="236" t="e">
        <f t="shared" si="0"/>
        <v>#REF!</v>
      </c>
      <c r="J5" s="230"/>
      <c r="K5" s="1"/>
    </row>
    <row r="6" spans="1:11" ht="18" customHeight="1">
      <c r="A6" s="415"/>
      <c r="B6" s="475"/>
      <c r="C6" s="519"/>
      <c r="D6" s="453"/>
      <c r="E6" s="235" t="s">
        <v>325</v>
      </c>
      <c r="F6" s="430"/>
      <c r="G6" s="128">
        <v>0.8</v>
      </c>
      <c r="H6" s="475"/>
      <c r="I6" s="236" t="e">
        <f t="shared" si="0"/>
        <v>#REF!</v>
      </c>
      <c r="J6" s="230"/>
      <c r="K6" s="1"/>
    </row>
    <row r="7" spans="1:11" ht="18" customHeight="1">
      <c r="A7" s="415"/>
      <c r="B7" s="475"/>
      <c r="C7" s="496" t="s">
        <v>326</v>
      </c>
      <c r="D7" s="443"/>
      <c r="E7" s="235" t="s">
        <v>322</v>
      </c>
      <c r="F7" s="502" t="s">
        <v>323</v>
      </c>
      <c r="G7" s="128">
        <v>0.8</v>
      </c>
      <c r="H7" s="475"/>
      <c r="I7" s="236" t="e">
        <f t="shared" si="0"/>
        <v>#REF!</v>
      </c>
      <c r="J7" s="230"/>
      <c r="K7" s="1"/>
    </row>
    <row r="8" spans="1:11" ht="18" customHeight="1">
      <c r="A8" s="415"/>
      <c r="B8" s="475"/>
      <c r="C8" s="496"/>
      <c r="D8" s="443"/>
      <c r="E8" s="235" t="s">
        <v>324</v>
      </c>
      <c r="F8" s="475"/>
      <c r="G8" s="128">
        <v>1</v>
      </c>
      <c r="H8" s="475"/>
      <c r="I8" s="236" t="e">
        <f t="shared" si="0"/>
        <v>#REF!</v>
      </c>
      <c r="J8" s="230"/>
      <c r="K8" s="1"/>
    </row>
    <row r="9" spans="1:11" ht="18" customHeight="1">
      <c r="A9" s="416"/>
      <c r="B9" s="430"/>
      <c r="C9" s="496"/>
      <c r="D9" s="443"/>
      <c r="E9" s="235" t="s">
        <v>325</v>
      </c>
      <c r="F9" s="430"/>
      <c r="G9" s="128">
        <v>1.2</v>
      </c>
      <c r="H9" s="475"/>
      <c r="I9" s="236" t="e">
        <f t="shared" si="0"/>
        <v>#REF!</v>
      </c>
      <c r="J9" s="230"/>
      <c r="K9" s="1"/>
    </row>
    <row r="10" spans="1:11" ht="18" customHeight="1">
      <c r="A10" s="503">
        <v>2</v>
      </c>
      <c r="B10" s="504" t="s">
        <v>327</v>
      </c>
      <c r="C10" s="496" t="s">
        <v>328</v>
      </c>
      <c r="D10" s="443"/>
      <c r="E10" s="235" t="s">
        <v>322</v>
      </c>
      <c r="F10" s="502" t="s">
        <v>323</v>
      </c>
      <c r="G10" s="128">
        <v>1</v>
      </c>
      <c r="H10" s="475"/>
      <c r="I10" s="236" t="e">
        <f t="shared" si="0"/>
        <v>#REF!</v>
      </c>
      <c r="J10" s="230"/>
      <c r="K10" s="1"/>
    </row>
    <row r="11" spans="1:11" ht="18" customHeight="1">
      <c r="A11" s="415"/>
      <c r="B11" s="475"/>
      <c r="C11" s="496"/>
      <c r="D11" s="443"/>
      <c r="E11" s="235" t="s">
        <v>324</v>
      </c>
      <c r="F11" s="475"/>
      <c r="G11" s="128">
        <v>1.2</v>
      </c>
      <c r="H11" s="475"/>
      <c r="I11" s="236" t="e">
        <f t="shared" si="0"/>
        <v>#REF!</v>
      </c>
      <c r="J11" s="230"/>
      <c r="K11" s="1"/>
    </row>
    <row r="12" spans="1:11" ht="18" customHeight="1">
      <c r="A12" s="416"/>
      <c r="B12" s="430"/>
      <c r="C12" s="496"/>
      <c r="D12" s="443"/>
      <c r="E12" s="235" t="s">
        <v>325</v>
      </c>
      <c r="F12" s="430"/>
      <c r="G12" s="128">
        <v>1.5</v>
      </c>
      <c r="H12" s="475"/>
      <c r="I12" s="236" t="e">
        <f t="shared" si="0"/>
        <v>#REF!</v>
      </c>
      <c r="J12" s="230"/>
      <c r="K12" s="1"/>
    </row>
    <row r="13" spans="1:11" ht="18" customHeight="1">
      <c r="A13" s="503">
        <v>3</v>
      </c>
      <c r="B13" s="504" t="s">
        <v>329</v>
      </c>
      <c r="C13" s="496" t="s">
        <v>328</v>
      </c>
      <c r="D13" s="443"/>
      <c r="E13" s="235" t="s">
        <v>322</v>
      </c>
      <c r="F13" s="502" t="s">
        <v>323</v>
      </c>
      <c r="G13" s="128">
        <v>1</v>
      </c>
      <c r="H13" s="475"/>
      <c r="I13" s="236" t="e">
        <f t="shared" si="0"/>
        <v>#REF!</v>
      </c>
      <c r="J13" s="230"/>
      <c r="K13" s="1"/>
    </row>
    <row r="14" spans="1:11" ht="18" customHeight="1">
      <c r="A14" s="415"/>
      <c r="B14" s="475"/>
      <c r="C14" s="496"/>
      <c r="D14" s="443"/>
      <c r="E14" s="235" t="s">
        <v>324</v>
      </c>
      <c r="F14" s="475"/>
      <c r="G14" s="128">
        <v>1.2</v>
      </c>
      <c r="H14" s="475"/>
      <c r="I14" s="236" t="e">
        <f t="shared" si="0"/>
        <v>#REF!</v>
      </c>
      <c r="J14" s="230"/>
      <c r="K14" s="1"/>
    </row>
    <row r="15" spans="1:11" ht="18" customHeight="1">
      <c r="A15" s="416"/>
      <c r="B15" s="430"/>
      <c r="C15" s="496"/>
      <c r="D15" s="443"/>
      <c r="E15" s="235" t="s">
        <v>325</v>
      </c>
      <c r="F15" s="430"/>
      <c r="G15" s="128">
        <v>1.5</v>
      </c>
      <c r="H15" s="475"/>
      <c r="I15" s="236" t="e">
        <f t="shared" si="0"/>
        <v>#REF!</v>
      </c>
      <c r="J15" s="230"/>
      <c r="K15" s="1"/>
    </row>
    <row r="16" spans="1:11" ht="18" customHeight="1">
      <c r="A16" s="503">
        <v>4</v>
      </c>
      <c r="B16" s="504" t="s">
        <v>330</v>
      </c>
      <c r="C16" s="496" t="s">
        <v>328</v>
      </c>
      <c r="D16" s="443"/>
      <c r="E16" s="235" t="s">
        <v>322</v>
      </c>
      <c r="F16" s="502" t="s">
        <v>323</v>
      </c>
      <c r="G16" s="128">
        <v>0.8</v>
      </c>
      <c r="H16" s="475"/>
      <c r="I16" s="236" t="e">
        <f t="shared" si="0"/>
        <v>#REF!</v>
      </c>
      <c r="J16" s="230"/>
      <c r="K16" s="1"/>
    </row>
    <row r="17" spans="1:18" ht="18" customHeight="1">
      <c r="A17" s="415"/>
      <c r="B17" s="475"/>
      <c r="C17" s="496"/>
      <c r="D17" s="443"/>
      <c r="E17" s="235" t="s">
        <v>324</v>
      </c>
      <c r="F17" s="475"/>
      <c r="G17" s="128">
        <v>1</v>
      </c>
      <c r="H17" s="475"/>
      <c r="I17" s="236" t="e">
        <f t="shared" si="0"/>
        <v>#REF!</v>
      </c>
      <c r="J17" s="230"/>
      <c r="K17" s="1"/>
    </row>
    <row r="18" spans="1:18" ht="18" customHeight="1">
      <c r="A18" s="416"/>
      <c r="B18" s="430"/>
      <c r="C18" s="496"/>
      <c r="D18" s="443"/>
      <c r="E18" s="235" t="s">
        <v>325</v>
      </c>
      <c r="F18" s="430"/>
      <c r="G18" s="128">
        <v>1.2</v>
      </c>
      <c r="H18" s="430"/>
      <c r="I18" s="236" t="e">
        <f t="shared" si="0"/>
        <v>#REF!</v>
      </c>
      <c r="J18" s="230"/>
      <c r="K18" s="1"/>
    </row>
    <row r="19" spans="1:18" ht="18" customHeight="1">
      <c r="A19" s="237" t="s">
        <v>331</v>
      </c>
      <c r="B19" s="238"/>
      <c r="C19" s="238"/>
      <c r="D19" s="238"/>
      <c r="E19" s="238"/>
      <c r="F19" s="238"/>
      <c r="G19" s="238"/>
      <c r="H19" s="238"/>
      <c r="I19" s="238"/>
      <c r="J19" s="230"/>
      <c r="K19" s="1"/>
    </row>
    <row r="20" spans="1:18" ht="13.5" customHeight="1">
      <c r="A20" s="230"/>
      <c r="B20" s="238"/>
      <c r="C20" s="238"/>
      <c r="D20" s="238"/>
      <c r="E20" s="238"/>
      <c r="F20" s="238"/>
      <c r="G20" s="238"/>
      <c r="H20" s="238"/>
      <c r="I20" s="238"/>
      <c r="J20" s="230"/>
      <c r="K20" s="1"/>
      <c r="L20" s="239"/>
      <c r="M20" s="239"/>
      <c r="N20" s="239"/>
      <c r="O20" s="239"/>
      <c r="P20" s="239"/>
      <c r="Q20" s="239"/>
      <c r="R20" s="239"/>
    </row>
    <row r="21" spans="1:18" ht="31.5" customHeight="1">
      <c r="A21" s="240" t="s">
        <v>11</v>
      </c>
      <c r="B21" s="241"/>
      <c r="C21" s="230"/>
      <c r="D21" s="230"/>
      <c r="E21" s="230"/>
      <c r="F21" s="230"/>
      <c r="G21" s="242"/>
      <c r="H21" s="230"/>
      <c r="I21" s="230"/>
      <c r="J21" s="230"/>
      <c r="K21" s="115"/>
      <c r="L21" s="243"/>
      <c r="M21" s="243"/>
      <c r="N21" s="243"/>
      <c r="O21" s="243"/>
      <c r="P21" s="243"/>
      <c r="Q21" s="243"/>
      <c r="R21" s="243"/>
    </row>
    <row r="22" spans="1:18" ht="58.5" customHeight="1">
      <c r="A22" s="500" t="s">
        <v>332</v>
      </c>
      <c r="B22" s="447"/>
      <c r="C22" s="447"/>
      <c r="D22" s="447"/>
      <c r="E22" s="447"/>
      <c r="F22" s="447"/>
      <c r="G22" s="447"/>
      <c r="H22" s="418"/>
      <c r="I22" s="230"/>
      <c r="J22" s="230"/>
      <c r="K22" s="244"/>
      <c r="L22" s="239"/>
      <c r="M22" s="239"/>
      <c r="N22" s="239"/>
      <c r="O22" s="239"/>
      <c r="P22" s="239"/>
      <c r="Q22" s="239"/>
    </row>
    <row r="23" spans="1:18" ht="25.5" customHeight="1">
      <c r="A23" s="532" t="s">
        <v>312</v>
      </c>
      <c r="B23" s="501" t="s">
        <v>313</v>
      </c>
      <c r="C23" s="531" t="s">
        <v>333</v>
      </c>
      <c r="D23" s="450"/>
      <c r="E23" s="501" t="s">
        <v>334</v>
      </c>
      <c r="F23" s="501" t="s">
        <v>316</v>
      </c>
      <c r="G23" s="501" t="s">
        <v>335</v>
      </c>
      <c r="H23" s="497" t="s">
        <v>336</v>
      </c>
      <c r="I23" s="230"/>
      <c r="J23" s="230"/>
      <c r="K23" s="244"/>
      <c r="L23" s="239"/>
      <c r="M23" s="239"/>
      <c r="N23" s="239"/>
      <c r="O23" s="239"/>
      <c r="P23" s="239"/>
      <c r="Q23" s="239"/>
    </row>
    <row r="24" spans="1:18" ht="25.5" customHeight="1">
      <c r="A24" s="416"/>
      <c r="B24" s="430"/>
      <c r="C24" s="519"/>
      <c r="D24" s="453"/>
      <c r="E24" s="430"/>
      <c r="F24" s="430"/>
      <c r="G24" s="430"/>
      <c r="H24" s="437"/>
      <c r="I24" s="230"/>
      <c r="J24" s="230"/>
      <c r="K24" s="244"/>
      <c r="L24" s="239"/>
      <c r="M24" s="239"/>
      <c r="N24" s="239"/>
      <c r="O24" s="239"/>
      <c r="P24" s="239"/>
      <c r="Q24" s="239"/>
    </row>
    <row r="25" spans="1:18" ht="18" customHeight="1">
      <c r="A25" s="505">
        <v>1</v>
      </c>
      <c r="B25" s="495" t="s">
        <v>320</v>
      </c>
      <c r="C25" s="494" t="s">
        <v>321</v>
      </c>
      <c r="D25" s="443"/>
      <c r="E25" s="128">
        <v>0.5</v>
      </c>
      <c r="F25" s="502" t="s">
        <v>323</v>
      </c>
      <c r="G25" s="498" t="e">
        <f>IF(#REF!="Versão Completa",'5.1 CalcCustoVBC-Completo'!$E$33*#REF!,'CalcCustoVBC-Simplificado'!#REF!*#REF!)</f>
        <v>#REF!</v>
      </c>
      <c r="H25" s="245" t="e">
        <f t="shared" ref="H25:H37" si="1">$G$25*E25</f>
        <v>#REF!</v>
      </c>
      <c r="I25" s="230"/>
      <c r="J25" s="230"/>
      <c r="K25" s="244"/>
      <c r="L25" s="239"/>
      <c r="M25" s="239"/>
      <c r="N25" s="239"/>
      <c r="O25" s="239"/>
      <c r="P25" s="239"/>
      <c r="Q25" s="239"/>
    </row>
    <row r="26" spans="1:18" ht="18" customHeight="1">
      <c r="A26" s="415"/>
      <c r="B26" s="475"/>
      <c r="C26" s="494" t="s">
        <v>337</v>
      </c>
      <c r="D26" s="443"/>
      <c r="E26" s="128">
        <v>0.8</v>
      </c>
      <c r="F26" s="475"/>
      <c r="G26" s="475"/>
      <c r="H26" s="245" t="e">
        <f t="shared" si="1"/>
        <v>#REF!</v>
      </c>
      <c r="I26" s="230"/>
      <c r="J26" s="230"/>
      <c r="K26" s="244"/>
      <c r="L26" s="239"/>
      <c r="M26" s="239"/>
      <c r="N26" s="239"/>
      <c r="O26" s="239"/>
      <c r="P26" s="239"/>
      <c r="Q26" s="239"/>
    </row>
    <row r="27" spans="1:18" ht="18" customHeight="1">
      <c r="A27" s="415"/>
      <c r="B27" s="475"/>
      <c r="C27" s="494" t="s">
        <v>338</v>
      </c>
      <c r="D27" s="443"/>
      <c r="E27" s="128">
        <v>1</v>
      </c>
      <c r="F27" s="475"/>
      <c r="G27" s="475"/>
      <c r="H27" s="245" t="e">
        <f t="shared" si="1"/>
        <v>#REF!</v>
      </c>
      <c r="I27" s="230"/>
      <c r="J27" s="230"/>
      <c r="K27" s="244"/>
      <c r="L27" s="239"/>
      <c r="M27" s="239"/>
      <c r="N27" s="239"/>
      <c r="O27" s="239"/>
      <c r="P27" s="239"/>
      <c r="Q27" s="239"/>
    </row>
    <row r="28" spans="1:18" ht="18" customHeight="1">
      <c r="A28" s="416"/>
      <c r="B28" s="430"/>
      <c r="C28" s="494" t="s">
        <v>339</v>
      </c>
      <c r="D28" s="443"/>
      <c r="E28" s="128">
        <v>1.45</v>
      </c>
      <c r="F28" s="475"/>
      <c r="G28" s="475"/>
      <c r="H28" s="245" t="e">
        <f t="shared" si="1"/>
        <v>#REF!</v>
      </c>
      <c r="I28" s="230"/>
      <c r="J28" s="230"/>
      <c r="K28" s="244"/>
      <c r="L28" s="239"/>
      <c r="M28" s="239"/>
      <c r="N28" s="239"/>
      <c r="O28" s="239"/>
      <c r="P28" s="239"/>
      <c r="Q28" s="239"/>
    </row>
    <row r="29" spans="1:18" ht="18" customHeight="1">
      <c r="A29" s="505">
        <v>2</v>
      </c>
      <c r="B29" s="495" t="s">
        <v>327</v>
      </c>
      <c r="C29" s="494" t="s">
        <v>340</v>
      </c>
      <c r="D29" s="443"/>
      <c r="E29" s="128">
        <v>1.2</v>
      </c>
      <c r="F29" s="475"/>
      <c r="G29" s="475"/>
      <c r="H29" s="245" t="e">
        <f t="shared" si="1"/>
        <v>#REF!</v>
      </c>
      <c r="I29" s="230"/>
      <c r="J29" s="230"/>
      <c r="K29" s="244"/>
      <c r="L29" s="239"/>
      <c r="M29" s="239"/>
      <c r="N29" s="239"/>
      <c r="O29" s="239"/>
      <c r="P29" s="239"/>
      <c r="Q29" s="239"/>
    </row>
    <row r="30" spans="1:18" ht="18" customHeight="1">
      <c r="A30" s="415"/>
      <c r="B30" s="475"/>
      <c r="C30" s="494" t="s">
        <v>341</v>
      </c>
      <c r="D30" s="443"/>
      <c r="E30" s="128">
        <v>1.55</v>
      </c>
      <c r="F30" s="475"/>
      <c r="G30" s="475"/>
      <c r="H30" s="245" t="e">
        <f t="shared" si="1"/>
        <v>#REF!</v>
      </c>
      <c r="I30" s="230"/>
      <c r="J30" s="230"/>
      <c r="K30" s="244"/>
      <c r="L30" s="239"/>
      <c r="M30" s="239"/>
      <c r="N30" s="239"/>
      <c r="O30" s="239"/>
      <c r="P30" s="239"/>
      <c r="Q30" s="239"/>
    </row>
    <row r="31" spans="1:18" ht="18" customHeight="1">
      <c r="A31" s="416"/>
      <c r="B31" s="430"/>
      <c r="C31" s="494" t="s">
        <v>342</v>
      </c>
      <c r="D31" s="443"/>
      <c r="E31" s="128">
        <f>1.5*1.5</f>
        <v>2.25</v>
      </c>
      <c r="F31" s="475"/>
      <c r="G31" s="475"/>
      <c r="H31" s="245" t="e">
        <f t="shared" si="1"/>
        <v>#REF!</v>
      </c>
      <c r="I31" s="230"/>
      <c r="J31" s="230"/>
      <c r="K31" s="244"/>
      <c r="L31" s="239"/>
      <c r="M31" s="239"/>
      <c r="N31" s="239"/>
      <c r="O31" s="239"/>
      <c r="P31" s="239"/>
      <c r="Q31" s="239"/>
    </row>
    <row r="32" spans="1:18" ht="18" customHeight="1">
      <c r="A32" s="505">
        <v>3</v>
      </c>
      <c r="B32" s="495" t="s">
        <v>329</v>
      </c>
      <c r="C32" s="494" t="s">
        <v>343</v>
      </c>
      <c r="D32" s="443"/>
      <c r="E32" s="128">
        <v>1.5</v>
      </c>
      <c r="F32" s="475"/>
      <c r="G32" s="475"/>
      <c r="H32" s="245" t="e">
        <f t="shared" si="1"/>
        <v>#REF!</v>
      </c>
      <c r="I32" s="230"/>
      <c r="J32" s="230"/>
      <c r="K32" s="244"/>
      <c r="L32" s="239"/>
      <c r="M32" s="239"/>
      <c r="N32" s="239"/>
      <c r="O32" s="239"/>
      <c r="P32" s="239"/>
      <c r="Q32" s="239"/>
    </row>
    <row r="33" spans="1:18" ht="18" customHeight="1">
      <c r="A33" s="415"/>
      <c r="B33" s="475"/>
      <c r="C33" s="494" t="s">
        <v>344</v>
      </c>
      <c r="D33" s="443"/>
      <c r="E33" s="128">
        <v>2.5</v>
      </c>
      <c r="F33" s="475"/>
      <c r="G33" s="475"/>
      <c r="H33" s="245" t="e">
        <f t="shared" si="1"/>
        <v>#REF!</v>
      </c>
      <c r="I33" s="230"/>
      <c r="J33" s="230"/>
      <c r="K33" s="244"/>
      <c r="L33" s="239"/>
      <c r="M33" s="239"/>
      <c r="N33" s="239"/>
      <c r="O33" s="239"/>
      <c r="P33" s="239"/>
      <c r="Q33" s="239"/>
    </row>
    <row r="34" spans="1:18" ht="18" customHeight="1">
      <c r="A34" s="416"/>
      <c r="B34" s="430"/>
      <c r="C34" s="494" t="s">
        <v>345</v>
      </c>
      <c r="D34" s="443"/>
      <c r="E34" s="246">
        <v>3</v>
      </c>
      <c r="F34" s="475"/>
      <c r="G34" s="475"/>
      <c r="H34" s="245" t="e">
        <f t="shared" si="1"/>
        <v>#REF!</v>
      </c>
      <c r="I34" s="230"/>
      <c r="J34" s="230"/>
      <c r="K34" s="244"/>
      <c r="L34" s="239"/>
      <c r="M34" s="239"/>
      <c r="N34" s="239"/>
      <c r="O34" s="239"/>
      <c r="P34" s="239"/>
      <c r="Q34" s="239"/>
    </row>
    <row r="35" spans="1:18" ht="18" customHeight="1">
      <c r="A35" s="505">
        <v>4</v>
      </c>
      <c r="B35" s="495" t="s">
        <v>330</v>
      </c>
      <c r="C35" s="494" t="s">
        <v>343</v>
      </c>
      <c r="D35" s="443"/>
      <c r="E35" s="128">
        <v>1</v>
      </c>
      <c r="F35" s="475"/>
      <c r="G35" s="475"/>
      <c r="H35" s="245" t="e">
        <f t="shared" si="1"/>
        <v>#REF!</v>
      </c>
      <c r="I35" s="230"/>
      <c r="J35" s="230"/>
      <c r="K35" s="244"/>
      <c r="L35" s="239"/>
      <c r="M35" s="239"/>
      <c r="N35" s="239"/>
      <c r="O35" s="239"/>
      <c r="P35" s="239"/>
      <c r="Q35" s="239"/>
    </row>
    <row r="36" spans="1:18" ht="18" customHeight="1">
      <c r="A36" s="415"/>
      <c r="B36" s="475"/>
      <c r="C36" s="494" t="s">
        <v>344</v>
      </c>
      <c r="D36" s="443"/>
      <c r="E36" s="128">
        <v>1.2</v>
      </c>
      <c r="F36" s="475"/>
      <c r="G36" s="475"/>
      <c r="H36" s="245" t="e">
        <f t="shared" si="1"/>
        <v>#REF!</v>
      </c>
      <c r="I36" s="230"/>
      <c r="J36" s="230"/>
      <c r="K36" s="244"/>
      <c r="L36" s="239"/>
      <c r="M36" s="239"/>
      <c r="N36" s="239"/>
      <c r="O36" s="239"/>
      <c r="P36" s="239"/>
      <c r="Q36" s="239"/>
    </row>
    <row r="37" spans="1:18" ht="18" customHeight="1">
      <c r="A37" s="416"/>
      <c r="B37" s="430"/>
      <c r="C37" s="494" t="s">
        <v>345</v>
      </c>
      <c r="D37" s="443"/>
      <c r="E37" s="128">
        <v>1.8</v>
      </c>
      <c r="F37" s="430"/>
      <c r="G37" s="430"/>
      <c r="H37" s="245" t="e">
        <f t="shared" si="1"/>
        <v>#REF!</v>
      </c>
      <c r="I37" s="230"/>
      <c r="J37" s="230"/>
      <c r="K37" s="244"/>
      <c r="L37" s="239"/>
      <c r="M37" s="239"/>
      <c r="N37" s="239"/>
      <c r="O37" s="239"/>
      <c r="P37" s="239"/>
      <c r="Q37" s="239"/>
    </row>
    <row r="38" spans="1:18" ht="18" customHeight="1">
      <c r="A38" s="45" t="s">
        <v>331</v>
      </c>
      <c r="B38" s="247"/>
      <c r="C38" s="247"/>
      <c r="D38" s="247"/>
      <c r="E38" s="247"/>
      <c r="F38" s="247"/>
      <c r="G38" s="247"/>
      <c r="H38" s="247"/>
      <c r="I38" s="247"/>
      <c r="J38" s="230"/>
      <c r="K38" s="1"/>
      <c r="L38" s="239"/>
      <c r="M38" s="239"/>
      <c r="N38" s="239"/>
      <c r="O38" s="239"/>
      <c r="P38" s="239"/>
      <c r="Q38" s="239"/>
      <c r="R38" s="239"/>
    </row>
    <row r="39" spans="1:18" ht="13.5" customHeight="1">
      <c r="A39" s="230"/>
      <c r="B39" s="238"/>
      <c r="C39" s="238"/>
      <c r="D39" s="238"/>
      <c r="E39" s="238"/>
      <c r="F39" s="238"/>
      <c r="G39" s="238"/>
      <c r="H39" s="238"/>
      <c r="I39" s="238"/>
      <c r="J39" s="230"/>
      <c r="K39" s="1"/>
      <c r="L39" s="239"/>
      <c r="M39" s="239"/>
      <c r="N39" s="239"/>
      <c r="O39" s="239"/>
      <c r="P39" s="239"/>
      <c r="Q39" s="239"/>
      <c r="R39" s="239"/>
    </row>
    <row r="40" spans="1:18" ht="30.75" customHeight="1">
      <c r="A40" s="248"/>
      <c r="B40" s="249" t="s">
        <v>11</v>
      </c>
      <c r="C40" s="230"/>
      <c r="D40" s="230"/>
      <c r="E40" s="230"/>
      <c r="F40" s="230"/>
      <c r="G40" s="230"/>
      <c r="H40" s="230"/>
      <c r="I40" s="230"/>
      <c r="J40" s="230"/>
      <c r="K40" s="115"/>
      <c r="L40" s="117"/>
      <c r="M40" s="117"/>
      <c r="N40" s="117"/>
      <c r="O40" s="117"/>
      <c r="P40" s="117"/>
      <c r="Q40" s="117"/>
      <c r="R40" s="117"/>
    </row>
    <row r="41" spans="1:18" ht="30" customHeight="1">
      <c r="A41" s="230"/>
      <c r="B41" s="528" t="s">
        <v>346</v>
      </c>
      <c r="C41" s="449"/>
      <c r="D41" s="449"/>
      <c r="E41" s="449"/>
      <c r="F41" s="449"/>
      <c r="G41" s="449"/>
      <c r="H41" s="450"/>
      <c r="I41" s="499" t="s">
        <v>347</v>
      </c>
      <c r="J41" s="418"/>
      <c r="K41" s="1"/>
    </row>
    <row r="42" spans="1:18" ht="30" customHeight="1">
      <c r="A42" s="230"/>
      <c r="B42" s="451"/>
      <c r="C42" s="452"/>
      <c r="D42" s="452"/>
      <c r="E42" s="452"/>
      <c r="F42" s="452"/>
      <c r="G42" s="452"/>
      <c r="H42" s="453"/>
      <c r="I42" s="499" t="e">
        <f>'5.1 CalcCustoVBC-Completo'!E5</f>
        <v>#REF!</v>
      </c>
      <c r="J42" s="418"/>
      <c r="K42" s="10"/>
      <c r="L42" s="12"/>
    </row>
    <row r="43" spans="1:18" ht="25.5" customHeight="1">
      <c r="A43" s="230"/>
      <c r="B43" s="529" t="s">
        <v>348</v>
      </c>
      <c r="C43" s="447"/>
      <c r="D43" s="447"/>
      <c r="E43" s="447"/>
      <c r="F43" s="447"/>
      <c r="G43" s="447"/>
      <c r="H43" s="443"/>
      <c r="I43" s="250" t="s">
        <v>349</v>
      </c>
      <c r="J43" s="251" t="s">
        <v>350</v>
      </c>
      <c r="K43" s="10"/>
      <c r="L43" s="12"/>
    </row>
    <row r="44" spans="1:18" ht="25.5" customHeight="1">
      <c r="A44" s="230"/>
      <c r="B44" s="529" t="s">
        <v>351</v>
      </c>
      <c r="C44" s="447"/>
      <c r="D44" s="447"/>
      <c r="E44" s="447"/>
      <c r="F44" s="447"/>
      <c r="G44" s="447"/>
      <c r="H44" s="443"/>
      <c r="I44" s="252" t="e">
        <f>IF(#REF!="Versão Completa",'5.1 CalcCustoVBC-Completo'!$E$33*#REF!,'CalcCustoVBC-Simplificado'!#REF!*#REF!)</f>
        <v>#REF!</v>
      </c>
      <c r="J44" s="253" t="e">
        <f>IF(#REF!="Versão Completa",'5.1 CalcCustoVBC-Completo'!$E$35*#REF!,'CalcCustoVBC-Simplificado'!#REF!*#REF!)</f>
        <v>#REF!</v>
      </c>
      <c r="K44" s="10"/>
      <c r="L44" s="12"/>
    </row>
    <row r="45" spans="1:18" ht="25.5" customHeight="1">
      <c r="A45" s="230"/>
      <c r="B45" s="476" t="s">
        <v>352</v>
      </c>
      <c r="C45" s="481" t="s">
        <v>315</v>
      </c>
      <c r="D45" s="443"/>
      <c r="E45" s="518" t="s">
        <v>353</v>
      </c>
      <c r="F45" s="450"/>
      <c r="G45" s="481" t="s">
        <v>354</v>
      </c>
      <c r="H45" s="447"/>
      <c r="I45" s="447"/>
      <c r="J45" s="418"/>
      <c r="K45" s="1"/>
    </row>
    <row r="46" spans="1:18" ht="25.5" customHeight="1">
      <c r="A46" s="230"/>
      <c r="B46" s="416"/>
      <c r="C46" s="118" t="s">
        <v>355</v>
      </c>
      <c r="D46" s="118" t="s">
        <v>356</v>
      </c>
      <c r="E46" s="519"/>
      <c r="F46" s="453"/>
      <c r="G46" s="527" t="s">
        <v>357</v>
      </c>
      <c r="H46" s="443"/>
      <c r="I46" s="527" t="s">
        <v>358</v>
      </c>
      <c r="J46" s="418"/>
      <c r="K46" s="1"/>
    </row>
    <row r="47" spans="1:18" ht="18" customHeight="1">
      <c r="A47" s="230"/>
      <c r="B47" s="512">
        <v>1</v>
      </c>
      <c r="C47" s="511">
        <v>1</v>
      </c>
      <c r="D47" s="511">
        <v>1.3</v>
      </c>
      <c r="E47" s="517" t="s">
        <v>359</v>
      </c>
      <c r="F47" s="443"/>
      <c r="G47" s="235" t="s">
        <v>349</v>
      </c>
      <c r="H47" s="235" t="s">
        <v>350</v>
      </c>
      <c r="I47" s="254" t="s">
        <v>349</v>
      </c>
      <c r="J47" s="255" t="s">
        <v>350</v>
      </c>
      <c r="K47" s="1"/>
    </row>
    <row r="48" spans="1:18" ht="18" customHeight="1">
      <c r="A48" s="230"/>
      <c r="B48" s="415"/>
      <c r="C48" s="475"/>
      <c r="D48" s="475"/>
      <c r="E48" s="256" t="s">
        <v>360</v>
      </c>
      <c r="F48" s="257">
        <v>0.35</v>
      </c>
      <c r="G48" s="258" t="e">
        <f>$I$44*F48</f>
        <v>#REF!</v>
      </c>
      <c r="H48" s="258" t="e">
        <f>$J$44*F48</f>
        <v>#REF!</v>
      </c>
      <c r="I48" s="259" t="e">
        <f t="shared" ref="I48:J48" si="2">G48*$D$47</f>
        <v>#REF!</v>
      </c>
      <c r="J48" s="260" t="e">
        <f t="shared" si="2"/>
        <v>#REF!</v>
      </c>
      <c r="K48" s="261"/>
    </row>
    <row r="49" spans="1:11" ht="18" customHeight="1">
      <c r="A49" s="230"/>
      <c r="B49" s="415"/>
      <c r="C49" s="475"/>
      <c r="D49" s="475"/>
      <c r="E49" s="520" t="s">
        <v>361</v>
      </c>
      <c r="F49" s="443"/>
      <c r="G49" s="262"/>
      <c r="H49" s="262"/>
      <c r="I49" s="263"/>
      <c r="J49" s="264"/>
      <c r="K49" s="1"/>
    </row>
    <row r="50" spans="1:11" ht="18" customHeight="1">
      <c r="A50" s="230"/>
      <c r="B50" s="415"/>
      <c r="C50" s="475"/>
      <c r="D50" s="475"/>
      <c r="E50" s="256" t="s">
        <v>362</v>
      </c>
      <c r="F50" s="257">
        <v>0.06</v>
      </c>
      <c r="G50" s="258" t="e">
        <f>$I$44*(F48+10*F50)</f>
        <v>#REF!</v>
      </c>
      <c r="H50" s="258" t="e">
        <f>$J$44*(F48+10*F50)</f>
        <v>#REF!</v>
      </c>
      <c r="I50" s="259" t="e">
        <f t="shared" ref="I50:J50" si="3">G50*$D$47</f>
        <v>#REF!</v>
      </c>
      <c r="J50" s="260" t="e">
        <f t="shared" si="3"/>
        <v>#REF!</v>
      </c>
      <c r="K50" s="1"/>
    </row>
    <row r="51" spans="1:11" ht="18" customHeight="1">
      <c r="A51" s="230"/>
      <c r="B51" s="415"/>
      <c r="C51" s="475"/>
      <c r="D51" s="475"/>
      <c r="E51" s="256" t="s">
        <v>363</v>
      </c>
      <c r="F51" s="257">
        <v>0.05</v>
      </c>
      <c r="G51" s="258" t="e">
        <f>$I$44*(F48+10*F50+10*F51)</f>
        <v>#REF!</v>
      </c>
      <c r="H51" s="258" t="e">
        <f>$J$44*(F48+10*F50+10*F51)</f>
        <v>#REF!</v>
      </c>
      <c r="I51" s="259" t="e">
        <f t="shared" ref="I51:J51" si="4">G51*$D$47</f>
        <v>#REF!</v>
      </c>
      <c r="J51" s="260" t="e">
        <f t="shared" si="4"/>
        <v>#REF!</v>
      </c>
      <c r="K51" s="1"/>
    </row>
    <row r="52" spans="1:11" ht="18" customHeight="1">
      <c r="A52" s="230"/>
      <c r="B52" s="415"/>
      <c r="C52" s="475"/>
      <c r="D52" s="475"/>
      <c r="E52" s="256" t="s">
        <v>364</v>
      </c>
      <c r="F52" s="257">
        <v>3.5000000000000003E-2</v>
      </c>
      <c r="G52" s="258" t="e">
        <f>$I$44*(F48+10*F50+10*F51+10*F52)</f>
        <v>#REF!</v>
      </c>
      <c r="H52" s="258" t="e">
        <f>$J$44*(F48+10*F50+10*F51+10*F52)</f>
        <v>#REF!</v>
      </c>
      <c r="I52" s="259" t="e">
        <f t="shared" ref="I52:J52" si="5">G52*$D$47</f>
        <v>#REF!</v>
      </c>
      <c r="J52" s="260" t="e">
        <f t="shared" si="5"/>
        <v>#REF!</v>
      </c>
      <c r="K52" s="1"/>
    </row>
    <row r="53" spans="1:11" ht="18" customHeight="1">
      <c r="A53" s="230"/>
      <c r="B53" s="415"/>
      <c r="C53" s="475"/>
      <c r="D53" s="475"/>
      <c r="E53" s="256" t="s">
        <v>365</v>
      </c>
      <c r="F53" s="257">
        <v>0.03</v>
      </c>
      <c r="G53" s="258" t="e">
        <f>$I$44*(F48+10*F50+10*F51+10*F52+15*F53)</f>
        <v>#REF!</v>
      </c>
      <c r="H53" s="258" t="e">
        <f>$J$44*(F48+10*F50+10*F51+10*F52+15*F53)</f>
        <v>#REF!</v>
      </c>
      <c r="I53" s="259" t="e">
        <f t="shared" ref="I53:J53" si="6">G53*$D$47</f>
        <v>#REF!</v>
      </c>
      <c r="J53" s="260" t="e">
        <f t="shared" si="6"/>
        <v>#REF!</v>
      </c>
      <c r="K53" s="1"/>
    </row>
    <row r="54" spans="1:11" ht="33.75" customHeight="1">
      <c r="A54" s="230"/>
      <c r="B54" s="513"/>
      <c r="C54" s="525"/>
      <c r="D54" s="525"/>
      <c r="E54" s="265" t="s">
        <v>366</v>
      </c>
      <c r="F54" s="266">
        <v>2.5000000000000001E-2</v>
      </c>
      <c r="G54" s="267" t="e">
        <f>$I$44*(F48+10*F50+10*F51+10*F52+15*F53+50*F54)</f>
        <v>#REF!</v>
      </c>
      <c r="H54" s="267" t="e">
        <f>$J$44*(F48+10*F50+10*F51+10*F52+15*F53+50*F54)</f>
        <v>#REF!</v>
      </c>
      <c r="I54" s="259" t="e">
        <f t="shared" ref="I54:J54" si="7">G54*$D$47</f>
        <v>#REF!</v>
      </c>
      <c r="J54" s="260" t="e">
        <f t="shared" si="7"/>
        <v>#REF!</v>
      </c>
      <c r="K54" s="1"/>
    </row>
    <row r="55" spans="1:11" ht="25.5" customHeight="1">
      <c r="A55" s="230"/>
      <c r="B55" s="521" t="s">
        <v>367</v>
      </c>
      <c r="C55" s="447"/>
      <c r="D55" s="447"/>
      <c r="E55" s="447"/>
      <c r="F55" s="522"/>
      <c r="G55" s="268"/>
      <c r="H55" s="268"/>
      <c r="I55" s="269"/>
      <c r="J55" s="270"/>
      <c r="K55" s="1"/>
    </row>
    <row r="56" spans="1:11" ht="25.5" customHeight="1">
      <c r="A56" s="230"/>
      <c r="B56" s="523" t="s">
        <v>351</v>
      </c>
      <c r="C56" s="447"/>
      <c r="D56" s="447"/>
      <c r="E56" s="447"/>
      <c r="F56" s="522"/>
      <c r="G56" s="268"/>
      <c r="H56" s="268"/>
      <c r="I56" s="269"/>
      <c r="J56" s="270"/>
      <c r="K56" s="1"/>
    </row>
    <row r="57" spans="1:11" ht="25.5" customHeight="1">
      <c r="A57" s="176"/>
      <c r="B57" s="476" t="s">
        <v>352</v>
      </c>
      <c r="C57" s="481" t="s">
        <v>368</v>
      </c>
      <c r="D57" s="443"/>
      <c r="E57" s="518" t="s">
        <v>353</v>
      </c>
      <c r="F57" s="450"/>
      <c r="G57" s="271"/>
      <c r="H57" s="271"/>
      <c r="I57" s="272"/>
      <c r="J57" s="273"/>
      <c r="K57" s="1"/>
    </row>
    <row r="58" spans="1:11" ht="25.5" customHeight="1">
      <c r="A58" s="176"/>
      <c r="B58" s="416"/>
      <c r="C58" s="118" t="s">
        <v>355</v>
      </c>
      <c r="D58" s="118" t="s">
        <v>356</v>
      </c>
      <c r="E58" s="519"/>
      <c r="F58" s="453"/>
      <c r="G58" s="527" t="s">
        <v>357</v>
      </c>
      <c r="H58" s="443"/>
      <c r="I58" s="527" t="s">
        <v>358</v>
      </c>
      <c r="J58" s="418"/>
      <c r="K58" s="1"/>
    </row>
    <row r="59" spans="1:11" ht="16.5" customHeight="1">
      <c r="A59" s="176"/>
      <c r="B59" s="512">
        <v>1.5</v>
      </c>
      <c r="C59" s="511">
        <v>1</v>
      </c>
      <c r="D59" s="511">
        <v>1.3</v>
      </c>
      <c r="E59" s="520" t="s">
        <v>359</v>
      </c>
      <c r="F59" s="443"/>
      <c r="G59" s="235" t="s">
        <v>349</v>
      </c>
      <c r="H59" s="235" t="s">
        <v>350</v>
      </c>
      <c r="I59" s="254" t="s">
        <v>349</v>
      </c>
      <c r="J59" s="274" t="s">
        <v>350</v>
      </c>
      <c r="K59" s="1"/>
    </row>
    <row r="60" spans="1:11" ht="16.5" customHeight="1">
      <c r="A60" s="230"/>
      <c r="B60" s="415"/>
      <c r="C60" s="475"/>
      <c r="D60" s="475"/>
      <c r="E60" s="256" t="s">
        <v>360</v>
      </c>
      <c r="F60" s="257">
        <v>0.35</v>
      </c>
      <c r="G60" s="258" t="e">
        <f>$I$44*F60*$B$59</f>
        <v>#REF!</v>
      </c>
      <c r="H60" s="258" t="e">
        <f>$J$44*F60*$B$59</f>
        <v>#REF!</v>
      </c>
      <c r="I60" s="259" t="e">
        <f t="shared" ref="I60:J60" si="8">G60*$D$59</f>
        <v>#REF!</v>
      </c>
      <c r="J60" s="275" t="e">
        <f t="shared" si="8"/>
        <v>#REF!</v>
      </c>
      <c r="K60" s="1"/>
    </row>
    <row r="61" spans="1:11" ht="16.5" customHeight="1">
      <c r="A61" s="230"/>
      <c r="B61" s="415"/>
      <c r="C61" s="475"/>
      <c r="D61" s="475"/>
      <c r="E61" s="520" t="s">
        <v>361</v>
      </c>
      <c r="F61" s="443"/>
      <c r="G61" s="262"/>
      <c r="H61" s="262"/>
      <c r="I61" s="263"/>
      <c r="J61" s="276"/>
      <c r="K61" s="1"/>
    </row>
    <row r="62" spans="1:11" ht="16.5" customHeight="1">
      <c r="A62" s="230"/>
      <c r="B62" s="415"/>
      <c r="C62" s="475"/>
      <c r="D62" s="475"/>
      <c r="E62" s="256" t="s">
        <v>362</v>
      </c>
      <c r="F62" s="257">
        <v>0.06</v>
      </c>
      <c r="G62" s="258" t="e">
        <f>$I$44*(F60+10*F62)*$B$59</f>
        <v>#REF!</v>
      </c>
      <c r="H62" s="258" t="e">
        <f>$J$44*(F60+10*F62)*$B$59</f>
        <v>#REF!</v>
      </c>
      <c r="I62" s="259" t="e">
        <f t="shared" ref="I62:J62" si="9">G62*$D$59</f>
        <v>#REF!</v>
      </c>
      <c r="J62" s="275" t="e">
        <f t="shared" si="9"/>
        <v>#REF!</v>
      </c>
      <c r="K62" s="1"/>
    </row>
    <row r="63" spans="1:11" ht="16.5" customHeight="1">
      <c r="A63" s="230"/>
      <c r="B63" s="415"/>
      <c r="C63" s="475"/>
      <c r="D63" s="475"/>
      <c r="E63" s="256" t="s">
        <v>363</v>
      </c>
      <c r="F63" s="257">
        <v>0.05</v>
      </c>
      <c r="G63" s="258" t="e">
        <f>$I$44*(F60+10*F62+10*F63)*$B$59</f>
        <v>#REF!</v>
      </c>
      <c r="H63" s="258" t="e">
        <f>$J$44*(F60+10*F62+10*F63)*$B$59</f>
        <v>#REF!</v>
      </c>
      <c r="I63" s="259" t="e">
        <f t="shared" ref="I63:J63" si="10">G63*$D$59</f>
        <v>#REF!</v>
      </c>
      <c r="J63" s="275" t="e">
        <f t="shared" si="10"/>
        <v>#REF!</v>
      </c>
      <c r="K63" s="1"/>
    </row>
    <row r="64" spans="1:11" ht="16.5" customHeight="1">
      <c r="A64" s="230"/>
      <c r="B64" s="415"/>
      <c r="C64" s="475"/>
      <c r="D64" s="475"/>
      <c r="E64" s="256" t="s">
        <v>364</v>
      </c>
      <c r="F64" s="257">
        <v>0.04</v>
      </c>
      <c r="G64" s="258" t="e">
        <f>$I$44*(F60+10*F62+10*F63+10*F64)*$B$59</f>
        <v>#REF!</v>
      </c>
      <c r="H64" s="258" t="e">
        <f>$J$44*(F60+10*F62+10*F63+10*F64)*$B$59</f>
        <v>#REF!</v>
      </c>
      <c r="I64" s="259" t="e">
        <f t="shared" ref="I64:J64" si="11">G64*$D$59</f>
        <v>#REF!</v>
      </c>
      <c r="J64" s="275" t="e">
        <f t="shared" si="11"/>
        <v>#REF!</v>
      </c>
      <c r="K64" s="1"/>
    </row>
    <row r="65" spans="1:18" ht="16.5" customHeight="1">
      <c r="A65" s="230"/>
      <c r="B65" s="415"/>
      <c r="C65" s="475"/>
      <c r="D65" s="475"/>
      <c r="E65" s="256" t="s">
        <v>365</v>
      </c>
      <c r="F65" s="257">
        <v>3.5000000000000003E-2</v>
      </c>
      <c r="G65" s="258" t="e">
        <f>$I$44*(F60+10*F62+10*F63+10*F64+15*F65)*$B$59</f>
        <v>#REF!</v>
      </c>
      <c r="H65" s="258" t="e">
        <f>$J$44*(F60+10*F62+10*F63+10*F64+15*F65)*$B$59</f>
        <v>#REF!</v>
      </c>
      <c r="I65" s="259" t="e">
        <f t="shared" ref="I65:J65" si="12">G65*$D$59</f>
        <v>#REF!</v>
      </c>
      <c r="J65" s="275" t="e">
        <f t="shared" si="12"/>
        <v>#REF!</v>
      </c>
      <c r="K65" s="1"/>
    </row>
    <row r="66" spans="1:18" ht="33.75" customHeight="1">
      <c r="A66" s="230"/>
      <c r="B66" s="416"/>
      <c r="C66" s="430"/>
      <c r="D66" s="430"/>
      <c r="E66" s="277" t="s">
        <v>369</v>
      </c>
      <c r="F66" s="257">
        <v>0.03</v>
      </c>
      <c r="G66" s="258" t="e">
        <f>$I$44*(F60+10*F62+10*F63+10*F64+15*F65+100*F66)*$B$59</f>
        <v>#REF!</v>
      </c>
      <c r="H66" s="258" t="e">
        <f>$J$44*(F60+10*F62+10*F63+10*F64+15*F65+100*F66)*$B$59</f>
        <v>#REF!</v>
      </c>
      <c r="I66" s="259" t="e">
        <f t="shared" ref="I66:J66" si="13">G66*$D$59</f>
        <v>#REF!</v>
      </c>
      <c r="J66" s="275" t="e">
        <f t="shared" si="13"/>
        <v>#REF!</v>
      </c>
      <c r="K66" s="1"/>
    </row>
    <row r="67" spans="1:18" ht="25.5" customHeight="1">
      <c r="A67" s="230"/>
      <c r="B67" s="521" t="s">
        <v>370</v>
      </c>
      <c r="C67" s="447"/>
      <c r="D67" s="522"/>
      <c r="E67" s="524" t="s">
        <v>371</v>
      </c>
      <c r="F67" s="522"/>
      <c r="G67" s="524" t="s">
        <v>371</v>
      </c>
      <c r="H67" s="522"/>
      <c r="I67" s="269"/>
      <c r="J67" s="270"/>
      <c r="K67" s="1"/>
    </row>
    <row r="68" spans="1:18" ht="25.5" customHeight="1">
      <c r="A68" s="230"/>
      <c r="B68" s="523" t="s">
        <v>351</v>
      </c>
      <c r="C68" s="447"/>
      <c r="D68" s="447"/>
      <c r="E68" s="447"/>
      <c r="F68" s="522"/>
      <c r="G68" s="278"/>
      <c r="H68" s="278"/>
      <c r="I68" s="279"/>
      <c r="J68" s="280"/>
      <c r="K68" s="1"/>
    </row>
    <row r="69" spans="1:18" ht="25.5" customHeight="1">
      <c r="A69" s="230"/>
      <c r="B69" s="476" t="s">
        <v>352</v>
      </c>
      <c r="C69" s="481" t="s">
        <v>368</v>
      </c>
      <c r="D69" s="443"/>
      <c r="E69" s="518" t="s">
        <v>353</v>
      </c>
      <c r="F69" s="450"/>
      <c r="G69" s="281"/>
      <c r="H69" s="281"/>
      <c r="I69" s="282"/>
      <c r="J69" s="283"/>
      <c r="K69" s="1"/>
    </row>
    <row r="70" spans="1:18" ht="25.5" customHeight="1">
      <c r="A70" s="230"/>
      <c r="B70" s="415"/>
      <c r="C70" s="474" t="s">
        <v>355</v>
      </c>
      <c r="D70" s="474" t="s">
        <v>356</v>
      </c>
      <c r="E70" s="519"/>
      <c r="F70" s="453"/>
      <c r="G70" s="526" t="s">
        <v>357</v>
      </c>
      <c r="H70" s="443"/>
      <c r="I70" s="530" t="s">
        <v>358</v>
      </c>
      <c r="J70" s="418"/>
      <c r="K70" s="1"/>
    </row>
    <row r="71" spans="1:18" ht="25.5" customHeight="1">
      <c r="A71" s="230"/>
      <c r="B71" s="416"/>
      <c r="C71" s="430"/>
      <c r="D71" s="430"/>
      <c r="E71" s="481" t="s">
        <v>359</v>
      </c>
      <c r="F71" s="443"/>
      <c r="G71" s="235" t="s">
        <v>349</v>
      </c>
      <c r="H71" s="235" t="s">
        <v>350</v>
      </c>
      <c r="I71" s="254" t="s">
        <v>349</v>
      </c>
      <c r="J71" s="274" t="s">
        <v>350</v>
      </c>
      <c r="K71" s="1"/>
    </row>
    <row r="72" spans="1:18" ht="25.5" customHeight="1">
      <c r="A72" s="230"/>
      <c r="B72" s="512">
        <v>1.5</v>
      </c>
      <c r="C72" s="511">
        <v>1</v>
      </c>
      <c r="D72" s="511">
        <v>1.3</v>
      </c>
      <c r="E72" s="256" t="s">
        <v>360</v>
      </c>
      <c r="F72" s="257">
        <v>0.35</v>
      </c>
      <c r="G72" s="258" t="e">
        <f>$I$44*F72*$B$72</f>
        <v>#REF!</v>
      </c>
      <c r="H72" s="258" t="e">
        <f>$J$44*F72*$B$72</f>
        <v>#REF!</v>
      </c>
      <c r="I72" s="259" t="e">
        <f t="shared" ref="I72:J72" si="14">G72*$D$72</f>
        <v>#REF!</v>
      </c>
      <c r="J72" s="275" t="e">
        <f t="shared" si="14"/>
        <v>#REF!</v>
      </c>
      <c r="K72" s="1"/>
    </row>
    <row r="73" spans="1:18" ht="25.5" customHeight="1">
      <c r="A73" s="230"/>
      <c r="B73" s="415"/>
      <c r="C73" s="475"/>
      <c r="D73" s="475"/>
      <c r="E73" s="517" t="s">
        <v>361</v>
      </c>
      <c r="F73" s="443"/>
      <c r="G73" s="262"/>
      <c r="H73" s="262"/>
      <c r="I73" s="263"/>
      <c r="J73" s="276"/>
      <c r="K73" s="1"/>
    </row>
    <row r="74" spans="1:18" ht="25.5" customHeight="1">
      <c r="A74" s="230"/>
      <c r="B74" s="415"/>
      <c r="C74" s="475"/>
      <c r="D74" s="475"/>
      <c r="E74" s="256" t="s">
        <v>372</v>
      </c>
      <c r="F74" s="257">
        <v>0.05</v>
      </c>
      <c r="G74" s="258" t="e">
        <f>$I$44*(F72+25*F74)*$B$72</f>
        <v>#REF!</v>
      </c>
      <c r="H74" s="258" t="e">
        <f>$J$44*(F72+25*F74)*$B$72</f>
        <v>#REF!</v>
      </c>
      <c r="I74" s="259" t="e">
        <f t="shared" ref="I74:J74" si="15">G74*$D$72</f>
        <v>#REF!</v>
      </c>
      <c r="J74" s="275" t="e">
        <f t="shared" si="15"/>
        <v>#REF!</v>
      </c>
      <c r="K74" s="1"/>
    </row>
    <row r="75" spans="1:18" ht="25.5" customHeight="1">
      <c r="A75" s="230"/>
      <c r="B75" s="415"/>
      <c r="C75" s="475"/>
      <c r="D75" s="475"/>
      <c r="E75" s="256" t="s">
        <v>373</v>
      </c>
      <c r="F75" s="257">
        <v>0.03</v>
      </c>
      <c r="G75" s="258" t="e">
        <f>$I$44*(F72+25*F74+70*F75)*$B$72</f>
        <v>#REF!</v>
      </c>
      <c r="H75" s="258" t="e">
        <f>$J$44*(F72+25*F74+70*F75)*$B$72</f>
        <v>#REF!</v>
      </c>
      <c r="I75" s="259" t="e">
        <f t="shared" ref="I75:J75" si="16">G75*$D$72</f>
        <v>#REF!</v>
      </c>
      <c r="J75" s="275" t="e">
        <f t="shared" si="16"/>
        <v>#REF!</v>
      </c>
      <c r="K75" s="1"/>
    </row>
    <row r="76" spans="1:18" ht="25.5" customHeight="1">
      <c r="A76" s="230"/>
      <c r="B76" s="415"/>
      <c r="C76" s="475"/>
      <c r="D76" s="475"/>
      <c r="E76" s="256" t="s">
        <v>374</v>
      </c>
      <c r="F76" s="257">
        <v>1.4999999999999999E-2</v>
      </c>
      <c r="G76" s="258" t="e">
        <f>$I$44*(F72+25*F74+70*F75+400*F76)*$B$72</f>
        <v>#REF!</v>
      </c>
      <c r="H76" s="258" t="e">
        <f>$J$44*(F72+25*F74+70*F75+400*F76)*$B$72</f>
        <v>#REF!</v>
      </c>
      <c r="I76" s="259" t="e">
        <f t="shared" ref="I76:J76" si="17">G76*$D$72</f>
        <v>#REF!</v>
      </c>
      <c r="J76" s="275" t="e">
        <f t="shared" si="17"/>
        <v>#REF!</v>
      </c>
      <c r="K76" s="1"/>
    </row>
    <row r="77" spans="1:18" ht="14.25" customHeight="1">
      <c r="A77" s="230"/>
      <c r="B77" s="416"/>
      <c r="C77" s="430"/>
      <c r="D77" s="430"/>
      <c r="E77" s="277" t="s">
        <v>375</v>
      </c>
      <c r="F77" s="257">
        <v>5.0000000000000001E-3</v>
      </c>
      <c r="G77" s="258" t="e">
        <f>$I$44*(F72+25*F74+70*F75+400*F76+500*F77)*$B$72</f>
        <v>#REF!</v>
      </c>
      <c r="H77" s="258" t="e">
        <f>$J$44*(F72+25*F74+70*F75+400*F76+500*F77)*$B$72</f>
        <v>#REF!</v>
      </c>
      <c r="I77" s="259" t="e">
        <f t="shared" ref="I77:J77" si="18">G77*$D$72</f>
        <v>#REF!</v>
      </c>
      <c r="J77" s="275" t="e">
        <f t="shared" si="18"/>
        <v>#REF!</v>
      </c>
      <c r="K77" s="1"/>
    </row>
    <row r="78" spans="1:18" ht="18" customHeight="1">
      <c r="A78" s="230"/>
      <c r="B78" s="284" t="s">
        <v>376</v>
      </c>
      <c r="C78" s="285"/>
      <c r="D78" s="285"/>
      <c r="E78" s="285"/>
      <c r="F78" s="285"/>
      <c r="G78" s="230"/>
      <c r="H78" s="230"/>
      <c r="I78" s="230"/>
      <c r="J78" s="230"/>
      <c r="K78" s="1"/>
    </row>
    <row r="79" spans="1:18" ht="14.25" customHeight="1">
      <c r="A79" s="230"/>
      <c r="B79" s="286"/>
      <c r="C79" s="285"/>
      <c r="D79" s="285"/>
      <c r="E79" s="285"/>
      <c r="F79" s="285"/>
      <c r="G79" s="230"/>
      <c r="H79" s="230"/>
      <c r="I79" s="230"/>
      <c r="J79" s="230"/>
      <c r="K79" s="1"/>
    </row>
    <row r="80" spans="1:18" ht="45.75" customHeight="1">
      <c r="A80" s="287"/>
      <c r="B80" s="288" t="s">
        <v>11</v>
      </c>
      <c r="C80" s="285"/>
      <c r="D80" s="285"/>
      <c r="E80" s="285"/>
      <c r="F80" s="285"/>
      <c r="G80" s="230"/>
      <c r="H80" s="230"/>
      <c r="I80" s="230"/>
      <c r="J80" s="230"/>
      <c r="K80" s="115"/>
      <c r="L80" s="117"/>
      <c r="M80" s="117"/>
      <c r="N80" s="117"/>
      <c r="O80" s="117"/>
      <c r="P80" s="117"/>
      <c r="Q80" s="117"/>
      <c r="R80" s="117"/>
    </row>
    <row r="81" spans="1:11" ht="60" customHeight="1">
      <c r="A81" s="230"/>
      <c r="B81" s="514" t="s">
        <v>377</v>
      </c>
      <c r="C81" s="515"/>
      <c r="D81" s="515"/>
      <c r="E81" s="515"/>
      <c r="F81" s="516"/>
      <c r="G81" s="230"/>
      <c r="H81" s="230"/>
      <c r="I81" s="230"/>
      <c r="J81" s="230"/>
      <c r="K81" s="1"/>
    </row>
    <row r="82" spans="1:11" ht="25.5" customHeight="1">
      <c r="A82" s="230"/>
      <c r="B82" s="509" t="s">
        <v>378</v>
      </c>
      <c r="C82" s="509" t="s">
        <v>379</v>
      </c>
      <c r="D82" s="509" t="s">
        <v>380</v>
      </c>
      <c r="E82" s="509" t="s">
        <v>381</v>
      </c>
      <c r="F82" s="509" t="s">
        <v>382</v>
      </c>
      <c r="G82" s="230"/>
      <c r="H82" s="230"/>
      <c r="I82" s="230"/>
      <c r="J82" s="230"/>
      <c r="K82" s="1"/>
    </row>
    <row r="83" spans="1:11" ht="46.5" customHeight="1">
      <c r="A83" s="230"/>
      <c r="B83" s="457"/>
      <c r="C83" s="457"/>
      <c r="D83" s="457"/>
      <c r="E83" s="457"/>
      <c r="F83" s="457"/>
      <c r="G83" s="230"/>
      <c r="H83" s="230"/>
      <c r="I83" s="230"/>
      <c r="J83" s="230"/>
      <c r="K83" s="1"/>
    </row>
    <row r="84" spans="1:11" ht="18" customHeight="1">
      <c r="A84" s="230"/>
      <c r="B84" s="289" t="s">
        <v>383</v>
      </c>
      <c r="C84" s="290"/>
      <c r="D84" s="291"/>
      <c r="E84" s="292" t="e">
        <f>IF(#REF!="Versão Completa",'5.1 CalcCustoVBC-Completo'!$E$37*#REF!,'CalcCustoVBC-Simplificado'!#REF!*#REF!)</f>
        <v>#REF!</v>
      </c>
      <c r="F84" s="293"/>
      <c r="G84" s="230"/>
      <c r="H84" s="230"/>
      <c r="I84" s="230"/>
      <c r="J84" s="230"/>
      <c r="K84" s="1"/>
    </row>
    <row r="85" spans="1:11" ht="18" customHeight="1">
      <c r="A85" s="230"/>
      <c r="B85" s="294" t="s">
        <v>384</v>
      </c>
      <c r="C85" s="295">
        <v>8</v>
      </c>
      <c r="D85" s="296" t="e">
        <f t="shared" ref="D85:D90" si="19">C85*$E$84</f>
        <v>#REF!</v>
      </c>
      <c r="E85" s="176"/>
      <c r="F85" s="296" t="e">
        <f>D85</f>
        <v>#REF!</v>
      </c>
      <c r="G85" s="230"/>
      <c r="H85" s="230"/>
      <c r="I85" s="230"/>
      <c r="J85" s="230"/>
      <c r="K85" s="1"/>
    </row>
    <row r="86" spans="1:11" ht="18" customHeight="1">
      <c r="A86" s="230"/>
      <c r="B86" s="294" t="s">
        <v>385</v>
      </c>
      <c r="C86" s="295">
        <v>0.7</v>
      </c>
      <c r="D86" s="296" t="e">
        <f t="shared" si="19"/>
        <v>#REF!</v>
      </c>
      <c r="E86" s="176"/>
      <c r="F86" s="296" t="e">
        <f>F85+5*D86</f>
        <v>#REF!</v>
      </c>
      <c r="G86" s="230"/>
      <c r="H86" s="230"/>
      <c r="I86" s="230"/>
      <c r="J86" s="230"/>
      <c r="K86" s="1"/>
    </row>
    <row r="87" spans="1:11" ht="18" customHeight="1">
      <c r="A87" s="230"/>
      <c r="B87" s="294" t="s">
        <v>386</v>
      </c>
      <c r="C87" s="295">
        <v>0.6</v>
      </c>
      <c r="D87" s="296" t="e">
        <f t="shared" si="19"/>
        <v>#REF!</v>
      </c>
      <c r="E87" s="176"/>
      <c r="F87" s="296" t="e">
        <f>F85+10*D86+5*D87</f>
        <v>#REF!</v>
      </c>
      <c r="G87" s="230"/>
      <c r="H87" s="230"/>
      <c r="I87" s="230"/>
      <c r="J87" s="230"/>
      <c r="K87" s="1"/>
    </row>
    <row r="88" spans="1:11" ht="18" customHeight="1">
      <c r="A88" s="230"/>
      <c r="B88" s="294" t="s">
        <v>387</v>
      </c>
      <c r="C88" s="295">
        <v>0.5</v>
      </c>
      <c r="D88" s="296" t="e">
        <f t="shared" si="19"/>
        <v>#REF!</v>
      </c>
      <c r="E88" s="176"/>
      <c r="F88" s="296" t="e">
        <f>F85+10*D86+10*D87+5*D88</f>
        <v>#REF!</v>
      </c>
      <c r="G88" s="230"/>
      <c r="H88" s="230"/>
      <c r="I88" s="230"/>
      <c r="J88" s="230"/>
      <c r="K88" s="1"/>
    </row>
    <row r="89" spans="1:11" ht="18" customHeight="1">
      <c r="A89" s="230"/>
      <c r="B89" s="294" t="s">
        <v>388</v>
      </c>
      <c r="C89" s="295">
        <v>0.3</v>
      </c>
      <c r="D89" s="296" t="e">
        <f t="shared" si="19"/>
        <v>#REF!</v>
      </c>
      <c r="E89" s="176"/>
      <c r="F89" s="296" t="e">
        <f>F85+10*D86+10*D87+10*D88+30*D89</f>
        <v>#REF!</v>
      </c>
      <c r="G89" s="230"/>
      <c r="H89" s="230"/>
      <c r="I89" s="230"/>
      <c r="J89" s="230"/>
      <c r="K89" s="1"/>
    </row>
    <row r="90" spans="1:11" ht="18" customHeight="1">
      <c r="A90" s="230"/>
      <c r="B90" s="297" t="s">
        <v>389</v>
      </c>
      <c r="C90" s="298">
        <v>0</v>
      </c>
      <c r="D90" s="299" t="e">
        <f t="shared" si="19"/>
        <v>#REF!</v>
      </c>
      <c r="E90" s="176"/>
      <c r="F90" s="299" t="e">
        <f>F85+10*D86+10*D87+10*D88+70*D89</f>
        <v>#REF!</v>
      </c>
      <c r="G90" s="230"/>
      <c r="H90" s="230"/>
      <c r="I90" s="230"/>
      <c r="J90" s="230"/>
      <c r="K90" s="1"/>
    </row>
    <row r="91" spans="1:11" ht="18" customHeight="1">
      <c r="A91" s="230"/>
      <c r="B91" s="289" t="s">
        <v>390</v>
      </c>
      <c r="C91" s="290"/>
      <c r="D91" s="291"/>
      <c r="E91" s="176"/>
      <c r="F91" s="300"/>
      <c r="G91" s="230"/>
      <c r="H91" s="230"/>
      <c r="I91" s="230"/>
      <c r="J91" s="230"/>
      <c r="K91" s="1"/>
    </row>
    <row r="92" spans="1:11" ht="18" customHeight="1">
      <c r="A92" s="230"/>
      <c r="B92" s="294" t="s">
        <v>384</v>
      </c>
      <c r="C92" s="301">
        <v>4</v>
      </c>
      <c r="D92" s="296" t="e">
        <f t="shared" ref="D92:D95" si="20">C92*$E$84</f>
        <v>#REF!</v>
      </c>
      <c r="E92" s="176"/>
      <c r="F92" s="296" t="e">
        <f>D92</f>
        <v>#REF!</v>
      </c>
      <c r="G92" s="230"/>
      <c r="H92" s="230"/>
      <c r="I92" s="230"/>
      <c r="J92" s="230"/>
      <c r="K92" s="1"/>
    </row>
    <row r="93" spans="1:11" ht="18" customHeight="1">
      <c r="A93" s="230"/>
      <c r="B93" s="294" t="s">
        <v>391</v>
      </c>
      <c r="C93" s="301">
        <v>0.35</v>
      </c>
      <c r="D93" s="296" t="e">
        <f t="shared" si="20"/>
        <v>#REF!</v>
      </c>
      <c r="E93" s="176"/>
      <c r="F93" s="296" t="e">
        <f>F92+2.5*D93</f>
        <v>#REF!</v>
      </c>
      <c r="G93" s="230"/>
      <c r="H93" s="230"/>
      <c r="I93" s="230"/>
      <c r="J93" s="230"/>
      <c r="K93" s="1"/>
    </row>
    <row r="94" spans="1:11" ht="18" customHeight="1">
      <c r="A94" s="230"/>
      <c r="B94" s="294" t="s">
        <v>392</v>
      </c>
      <c r="C94" s="301">
        <v>0.35</v>
      </c>
      <c r="D94" s="296" t="e">
        <f t="shared" si="20"/>
        <v>#REF!</v>
      </c>
      <c r="E94" s="176"/>
      <c r="F94" s="296" t="e">
        <f>F92+5*D93+2.5*D94</f>
        <v>#REF!</v>
      </c>
      <c r="G94" s="230"/>
      <c r="H94" s="230"/>
      <c r="I94" s="230"/>
      <c r="J94" s="230"/>
      <c r="K94" s="1"/>
    </row>
    <row r="95" spans="1:11" ht="18" customHeight="1">
      <c r="A95" s="230"/>
      <c r="B95" s="297" t="s">
        <v>386</v>
      </c>
      <c r="C95" s="302">
        <v>0.3</v>
      </c>
      <c r="D95" s="299" t="e">
        <f t="shared" si="20"/>
        <v>#REF!</v>
      </c>
      <c r="E95" s="176"/>
      <c r="F95" s="299" t="e">
        <f>F92+5*D93+5*D94+5*D95</f>
        <v>#REF!</v>
      </c>
      <c r="G95" s="230"/>
      <c r="H95" s="230"/>
      <c r="I95" s="230"/>
      <c r="J95" s="230"/>
      <c r="K95" s="1"/>
    </row>
    <row r="96" spans="1:11" ht="18" customHeight="1">
      <c r="A96" s="230"/>
      <c r="B96" s="289" t="s">
        <v>393</v>
      </c>
      <c r="C96" s="290"/>
      <c r="D96" s="291"/>
      <c r="E96" s="176"/>
      <c r="F96" s="300"/>
      <c r="G96" s="230"/>
      <c r="H96" s="230"/>
      <c r="I96" s="230"/>
      <c r="J96" s="230"/>
      <c r="K96" s="1"/>
    </row>
    <row r="97" spans="1:11" ht="18" customHeight="1">
      <c r="A97" s="230"/>
      <c r="B97" s="294" t="s">
        <v>384</v>
      </c>
      <c r="C97" s="295">
        <v>12</v>
      </c>
      <c r="D97" s="296" t="e">
        <f t="shared" ref="D97:D102" si="21">C97*$E$84</f>
        <v>#REF!</v>
      </c>
      <c r="E97" s="176"/>
      <c r="F97" s="296" t="e">
        <f>D97</f>
        <v>#REF!</v>
      </c>
      <c r="G97" s="230"/>
      <c r="H97" s="230"/>
      <c r="I97" s="230"/>
      <c r="J97" s="230"/>
      <c r="K97" s="1"/>
    </row>
    <row r="98" spans="1:11" ht="18" customHeight="1">
      <c r="A98" s="230"/>
      <c r="B98" s="294" t="s">
        <v>385</v>
      </c>
      <c r="C98" s="295">
        <v>0.9</v>
      </c>
      <c r="D98" s="296" t="e">
        <f t="shared" si="21"/>
        <v>#REF!</v>
      </c>
      <c r="E98" s="176"/>
      <c r="F98" s="296" t="e">
        <f>F97+5*D98</f>
        <v>#REF!</v>
      </c>
      <c r="G98" s="230"/>
      <c r="H98" s="230"/>
      <c r="I98" s="230"/>
      <c r="J98" s="230"/>
      <c r="K98" s="1"/>
    </row>
    <row r="99" spans="1:11" ht="18" customHeight="1">
      <c r="A99" s="230"/>
      <c r="B99" s="294" t="s">
        <v>386</v>
      </c>
      <c r="C99" s="295">
        <v>0.8</v>
      </c>
      <c r="D99" s="296" t="e">
        <f t="shared" si="21"/>
        <v>#REF!</v>
      </c>
      <c r="E99" s="176"/>
      <c r="F99" s="296" t="e">
        <f>F97+10*D98+5*D99</f>
        <v>#REF!</v>
      </c>
      <c r="G99" s="230"/>
      <c r="H99" s="230"/>
      <c r="I99" s="230"/>
      <c r="J99" s="230"/>
      <c r="K99" s="1"/>
    </row>
    <row r="100" spans="1:11" ht="18" customHeight="1">
      <c r="A100" s="230"/>
      <c r="B100" s="294" t="s">
        <v>394</v>
      </c>
      <c r="C100" s="295">
        <v>0.7</v>
      </c>
      <c r="D100" s="296" t="e">
        <f t="shared" si="21"/>
        <v>#REF!</v>
      </c>
      <c r="E100" s="176"/>
      <c r="F100" s="296" t="e">
        <f>F97+10*D98+10*D99+10*D100</f>
        <v>#REF!</v>
      </c>
      <c r="G100" s="230"/>
      <c r="H100" s="230"/>
      <c r="I100" s="230"/>
      <c r="J100" s="230"/>
      <c r="K100" s="1"/>
    </row>
    <row r="101" spans="1:11" ht="18" customHeight="1">
      <c r="A101" s="230"/>
      <c r="B101" s="294" t="s">
        <v>395</v>
      </c>
      <c r="C101" s="295">
        <v>0.5</v>
      </c>
      <c r="D101" s="296" t="e">
        <f t="shared" si="21"/>
        <v>#REF!</v>
      </c>
      <c r="E101" s="176"/>
      <c r="F101" s="296" t="e">
        <f>F97+10*D98+10*D99+20*D100+50*D101</f>
        <v>#REF!</v>
      </c>
      <c r="G101" s="230"/>
      <c r="H101" s="230"/>
      <c r="I101" s="230"/>
      <c r="J101" s="230"/>
      <c r="K101" s="1"/>
    </row>
    <row r="102" spans="1:11" ht="18" customHeight="1">
      <c r="A102" s="230"/>
      <c r="B102" s="297" t="s">
        <v>396</v>
      </c>
      <c r="C102" s="298">
        <v>0</v>
      </c>
      <c r="D102" s="299" t="e">
        <f t="shared" si="21"/>
        <v>#REF!</v>
      </c>
      <c r="E102" s="176"/>
      <c r="F102" s="299" t="e">
        <f>F97+10*D98+10*D99+20*D100+100*D101</f>
        <v>#REF!</v>
      </c>
      <c r="G102" s="230"/>
      <c r="H102" s="230"/>
      <c r="I102" s="230"/>
      <c r="J102" s="230"/>
      <c r="K102" s="1"/>
    </row>
    <row r="103" spans="1:11" ht="18" customHeight="1">
      <c r="A103" s="230"/>
      <c r="B103" s="289" t="s">
        <v>329</v>
      </c>
      <c r="C103" s="290"/>
      <c r="D103" s="291"/>
      <c r="E103" s="176"/>
      <c r="F103" s="300"/>
      <c r="G103" s="230"/>
      <c r="H103" s="230"/>
      <c r="I103" s="230"/>
      <c r="J103" s="230"/>
      <c r="K103" s="1"/>
    </row>
    <row r="104" spans="1:11" ht="18" customHeight="1">
      <c r="A104" s="230"/>
      <c r="B104" s="294" t="s">
        <v>384</v>
      </c>
      <c r="C104" s="295">
        <v>15</v>
      </c>
      <c r="D104" s="296" t="e">
        <f t="shared" ref="D104:D109" si="22">C104*$E$84</f>
        <v>#REF!</v>
      </c>
      <c r="E104" s="176"/>
      <c r="F104" s="296" t="e">
        <f>D104</f>
        <v>#REF!</v>
      </c>
      <c r="G104" s="230"/>
      <c r="H104" s="230"/>
      <c r="I104" s="230"/>
      <c r="J104" s="230"/>
      <c r="K104" s="1"/>
    </row>
    <row r="105" spans="1:11" ht="18" customHeight="1">
      <c r="A105" s="230"/>
      <c r="B105" s="294" t="s">
        <v>397</v>
      </c>
      <c r="C105" s="295">
        <v>1</v>
      </c>
      <c r="D105" s="296" t="e">
        <f t="shared" si="22"/>
        <v>#REF!</v>
      </c>
      <c r="E105" s="176"/>
      <c r="F105" s="296" t="e">
        <f>F104+10*D105</f>
        <v>#REF!</v>
      </c>
      <c r="G105" s="230"/>
      <c r="H105" s="230"/>
      <c r="I105" s="230"/>
      <c r="J105" s="230"/>
      <c r="K105" s="1"/>
    </row>
    <row r="106" spans="1:11" ht="18" customHeight="1">
      <c r="A106" s="230"/>
      <c r="B106" s="294" t="s">
        <v>398</v>
      </c>
      <c r="C106" s="295">
        <v>0.9</v>
      </c>
      <c r="D106" s="296" t="e">
        <f t="shared" si="22"/>
        <v>#REF!</v>
      </c>
      <c r="E106" s="176"/>
      <c r="F106" s="296" t="e">
        <f>F104+20*D105+35*D106</f>
        <v>#REF!</v>
      </c>
      <c r="G106" s="230"/>
      <c r="H106" s="230"/>
      <c r="I106" s="230"/>
      <c r="J106" s="230"/>
      <c r="K106" s="1"/>
    </row>
    <row r="107" spans="1:11" ht="18" customHeight="1">
      <c r="A107" s="230"/>
      <c r="B107" s="294" t="s">
        <v>399</v>
      </c>
      <c r="C107" s="295">
        <v>0.7</v>
      </c>
      <c r="D107" s="296" t="e">
        <f t="shared" si="22"/>
        <v>#REF!</v>
      </c>
      <c r="E107" s="176"/>
      <c r="F107" s="296" t="e">
        <f>F104+20*D105+70*D106+200*D107</f>
        <v>#REF!</v>
      </c>
      <c r="G107" s="230"/>
      <c r="H107" s="230"/>
      <c r="I107" s="230"/>
      <c r="J107" s="230"/>
      <c r="K107" s="1"/>
    </row>
    <row r="108" spans="1:11" ht="18" customHeight="1">
      <c r="A108" s="230"/>
      <c r="B108" s="294" t="s">
        <v>400</v>
      </c>
      <c r="C108" s="295">
        <v>0.5</v>
      </c>
      <c r="D108" s="296" t="e">
        <f t="shared" si="22"/>
        <v>#REF!</v>
      </c>
      <c r="E108" s="176"/>
      <c r="F108" s="296" t="e">
        <f>F104+20*D105+70*D106+400*D107+250*D108</f>
        <v>#REF!</v>
      </c>
      <c r="G108" s="230"/>
      <c r="H108" s="230"/>
      <c r="I108" s="230"/>
      <c r="J108" s="230"/>
      <c r="K108" s="1"/>
    </row>
    <row r="109" spans="1:11" ht="18" customHeight="1">
      <c r="A109" s="230"/>
      <c r="B109" s="297" t="s">
        <v>401</v>
      </c>
      <c r="C109" s="298">
        <v>0</v>
      </c>
      <c r="D109" s="299" t="e">
        <f t="shared" si="22"/>
        <v>#REF!</v>
      </c>
      <c r="E109" s="176"/>
      <c r="F109" s="299" t="e">
        <f>F104+20*D105+70*D106+400*D107+500*D108</f>
        <v>#REF!</v>
      </c>
      <c r="G109" s="230"/>
      <c r="H109" s="230"/>
      <c r="I109" s="230"/>
      <c r="J109" s="230"/>
      <c r="K109" s="1"/>
    </row>
    <row r="110" spans="1:11" ht="18" customHeight="1">
      <c r="A110" s="230"/>
      <c r="B110" s="289" t="s">
        <v>402</v>
      </c>
      <c r="C110" s="290"/>
      <c r="D110" s="291"/>
      <c r="E110" s="176"/>
      <c r="F110" s="300"/>
      <c r="G110" s="230"/>
      <c r="H110" s="230"/>
      <c r="I110" s="230"/>
      <c r="J110" s="230"/>
      <c r="K110" s="1"/>
    </row>
    <row r="111" spans="1:11" ht="18" customHeight="1">
      <c r="A111" s="230"/>
      <c r="B111" s="294" t="s">
        <v>384</v>
      </c>
      <c r="C111" s="295">
        <v>8</v>
      </c>
      <c r="D111" s="296" t="e">
        <f t="shared" ref="D111:D116" si="23">C111*$E$84</f>
        <v>#REF!</v>
      </c>
      <c r="E111" s="176"/>
      <c r="F111" s="296" t="e">
        <f>D111</f>
        <v>#REF!</v>
      </c>
      <c r="G111" s="230"/>
      <c r="H111" s="230"/>
      <c r="I111" s="230"/>
      <c r="J111" s="230"/>
      <c r="K111" s="1"/>
    </row>
    <row r="112" spans="1:11" ht="18" customHeight="1">
      <c r="A112" s="230"/>
      <c r="B112" s="294" t="s">
        <v>385</v>
      </c>
      <c r="C112" s="295">
        <v>0.7</v>
      </c>
      <c r="D112" s="296" t="e">
        <f t="shared" si="23"/>
        <v>#REF!</v>
      </c>
      <c r="E112" s="176"/>
      <c r="F112" s="296" t="e">
        <f>F111+5*D112</f>
        <v>#REF!</v>
      </c>
      <c r="G112" s="230"/>
      <c r="H112" s="230"/>
      <c r="I112" s="230"/>
      <c r="J112" s="230"/>
      <c r="K112" s="1"/>
    </row>
    <row r="113" spans="1:18" ht="18" customHeight="1">
      <c r="A113" s="230"/>
      <c r="B113" s="294" t="s">
        <v>386</v>
      </c>
      <c r="C113" s="295">
        <v>0.6</v>
      </c>
      <c r="D113" s="296" t="e">
        <f t="shared" si="23"/>
        <v>#REF!</v>
      </c>
      <c r="E113" s="176"/>
      <c r="F113" s="296" t="e">
        <f>F111+10*D112+5*D113</f>
        <v>#REF!</v>
      </c>
      <c r="G113" s="230"/>
      <c r="H113" s="230"/>
      <c r="I113" s="230"/>
      <c r="J113" s="230"/>
      <c r="K113" s="1"/>
    </row>
    <row r="114" spans="1:18" ht="18" customHeight="1">
      <c r="A114" s="230"/>
      <c r="B114" s="294" t="s">
        <v>387</v>
      </c>
      <c r="C114" s="295">
        <v>0.5</v>
      </c>
      <c r="D114" s="296" t="e">
        <f t="shared" si="23"/>
        <v>#REF!</v>
      </c>
      <c r="E114" s="176"/>
      <c r="F114" s="296" t="e">
        <f>F111+10*D112+10*D113+5*D114</f>
        <v>#REF!</v>
      </c>
      <c r="G114" s="230"/>
      <c r="H114" s="230"/>
      <c r="I114" s="230"/>
      <c r="J114" s="230"/>
      <c r="K114" s="1"/>
    </row>
    <row r="115" spans="1:18" ht="18" customHeight="1">
      <c r="A115" s="230"/>
      <c r="B115" s="294" t="s">
        <v>388</v>
      </c>
      <c r="C115" s="295">
        <v>0.3</v>
      </c>
      <c r="D115" s="296" t="e">
        <f t="shared" si="23"/>
        <v>#REF!</v>
      </c>
      <c r="E115" s="176"/>
      <c r="F115" s="296" t="e">
        <f>F111+10*D112+10*D113+10*D114+30*D115</f>
        <v>#REF!</v>
      </c>
      <c r="G115" s="230"/>
      <c r="H115" s="230"/>
      <c r="I115" s="230"/>
      <c r="J115" s="230"/>
      <c r="K115" s="1"/>
    </row>
    <row r="116" spans="1:18" ht="18" customHeight="1">
      <c r="A116" s="230"/>
      <c r="B116" s="297" t="s">
        <v>389</v>
      </c>
      <c r="C116" s="298">
        <v>0</v>
      </c>
      <c r="D116" s="299" t="e">
        <f t="shared" si="23"/>
        <v>#REF!</v>
      </c>
      <c r="E116" s="176"/>
      <c r="F116" s="299" t="e">
        <f>F111+10*D112+10*D113+10*D114+70*D115</f>
        <v>#REF!</v>
      </c>
      <c r="G116" s="230"/>
      <c r="H116" s="230"/>
      <c r="I116" s="230"/>
      <c r="J116" s="230"/>
      <c r="K116" s="1"/>
    </row>
    <row r="117" spans="1:18" ht="12" customHeight="1">
      <c r="A117" s="230"/>
      <c r="B117" s="242"/>
      <c r="C117" s="230"/>
      <c r="D117" s="230"/>
      <c r="E117" s="230"/>
      <c r="F117" s="230"/>
      <c r="G117" s="230"/>
      <c r="H117" s="230"/>
      <c r="I117" s="230"/>
      <c r="J117" s="230"/>
      <c r="K117" s="1"/>
    </row>
    <row r="118" spans="1:18" ht="31.5" customHeight="1">
      <c r="A118" s="303" t="s">
        <v>11</v>
      </c>
      <c r="B118" s="304"/>
      <c r="C118" s="305"/>
      <c r="D118" s="230"/>
      <c r="E118" s="230"/>
      <c r="F118" s="230"/>
      <c r="G118" s="230"/>
      <c r="H118" s="230"/>
      <c r="I118" s="230"/>
      <c r="J118" s="230"/>
      <c r="K118" s="115"/>
      <c r="L118" s="117"/>
      <c r="M118" s="117"/>
      <c r="N118" s="117"/>
      <c r="O118" s="117"/>
      <c r="P118" s="117"/>
      <c r="Q118" s="117"/>
      <c r="R118" s="117"/>
    </row>
    <row r="119" spans="1:18" ht="25.5" customHeight="1">
      <c r="A119" s="510" t="s">
        <v>403</v>
      </c>
      <c r="B119" s="447"/>
      <c r="C119" s="447"/>
      <c r="D119" s="447"/>
      <c r="E119" s="447"/>
      <c r="F119" s="447"/>
      <c r="G119" s="447"/>
      <c r="H119" s="447"/>
      <c r="I119" s="447"/>
      <c r="J119" s="418"/>
      <c r="K119" s="10"/>
      <c r="L119" s="12"/>
      <c r="M119" s="12"/>
      <c r="N119" s="12"/>
      <c r="O119" s="12"/>
      <c r="P119" s="12"/>
      <c r="Q119" s="12"/>
      <c r="R119" s="12"/>
    </row>
    <row r="120" spans="1:18" ht="13.5" customHeight="1">
      <c r="A120" s="506" t="s">
        <v>404</v>
      </c>
      <c r="B120" s="449"/>
      <c r="C120" s="449"/>
      <c r="D120" s="449"/>
      <c r="E120" s="449"/>
      <c r="F120" s="449"/>
      <c r="G120" s="449"/>
      <c r="H120" s="449"/>
      <c r="I120" s="449"/>
      <c r="J120" s="507"/>
      <c r="K120" s="17"/>
      <c r="L120" s="25"/>
      <c r="M120" s="25"/>
      <c r="N120" s="25"/>
      <c r="O120" s="25"/>
      <c r="P120" s="25"/>
      <c r="Q120" s="25"/>
      <c r="R120" s="25"/>
    </row>
    <row r="121" spans="1:18" ht="13.5" customHeight="1">
      <c r="A121" s="421"/>
      <c r="B121" s="421"/>
      <c r="C121" s="421"/>
      <c r="D121" s="421"/>
      <c r="E121" s="421"/>
      <c r="F121" s="421"/>
      <c r="G121" s="421"/>
      <c r="H121" s="421"/>
      <c r="I121" s="421"/>
      <c r="J121" s="508"/>
      <c r="K121" s="17"/>
      <c r="L121" s="25"/>
      <c r="M121" s="25"/>
      <c r="N121" s="25"/>
      <c r="O121" s="25"/>
      <c r="P121" s="25"/>
      <c r="Q121" s="25"/>
      <c r="R121" s="25"/>
    </row>
    <row r="122" spans="1:18" ht="13.5" customHeight="1">
      <c r="A122" s="421"/>
      <c r="B122" s="421"/>
      <c r="C122" s="421"/>
      <c r="D122" s="421"/>
      <c r="E122" s="421"/>
      <c r="F122" s="421"/>
      <c r="G122" s="421"/>
      <c r="H122" s="421"/>
      <c r="I122" s="421"/>
      <c r="J122" s="508"/>
      <c r="K122" s="17"/>
      <c r="L122" s="25"/>
      <c r="M122" s="25"/>
      <c r="N122" s="25"/>
      <c r="O122" s="25"/>
      <c r="P122" s="25"/>
      <c r="Q122" s="25"/>
      <c r="R122" s="25"/>
    </row>
    <row r="123" spans="1:18" ht="13.5" customHeight="1">
      <c r="A123" s="421"/>
      <c r="B123" s="421"/>
      <c r="C123" s="421"/>
      <c r="D123" s="421"/>
      <c r="E123" s="421"/>
      <c r="F123" s="421"/>
      <c r="G123" s="421"/>
      <c r="H123" s="421"/>
      <c r="I123" s="421"/>
      <c r="J123" s="508"/>
      <c r="K123" s="17"/>
      <c r="L123" s="25"/>
      <c r="M123" s="25"/>
      <c r="N123" s="25"/>
      <c r="O123" s="25"/>
      <c r="P123" s="25"/>
      <c r="Q123" s="25"/>
      <c r="R123" s="25"/>
    </row>
    <row r="124" spans="1:18" ht="13.5" customHeight="1">
      <c r="A124" s="452"/>
      <c r="B124" s="452"/>
      <c r="C124" s="452"/>
      <c r="D124" s="452"/>
      <c r="E124" s="452"/>
      <c r="F124" s="452"/>
      <c r="G124" s="452"/>
      <c r="H124" s="452"/>
      <c r="I124" s="452"/>
      <c r="J124" s="460"/>
      <c r="K124" s="17"/>
      <c r="L124" s="25"/>
      <c r="M124" s="25"/>
      <c r="N124" s="25"/>
      <c r="O124" s="25"/>
      <c r="P124" s="25"/>
      <c r="Q124" s="25"/>
      <c r="R124" s="25"/>
    </row>
    <row r="125" spans="1:18" ht="18" customHeight="1">
      <c r="A125" s="506" t="s">
        <v>405</v>
      </c>
      <c r="B125" s="449"/>
      <c r="C125" s="449"/>
      <c r="D125" s="449"/>
      <c r="E125" s="449"/>
      <c r="F125" s="449"/>
      <c r="G125" s="449"/>
      <c r="H125" s="449"/>
      <c r="I125" s="449"/>
      <c r="J125" s="507"/>
      <c r="K125" s="17"/>
      <c r="L125" s="25"/>
      <c r="M125" s="25"/>
      <c r="N125" s="25"/>
      <c r="O125" s="25"/>
      <c r="P125" s="25"/>
      <c r="Q125" s="25"/>
      <c r="R125" s="25"/>
    </row>
    <row r="126" spans="1:18" ht="18" customHeight="1">
      <c r="A126" s="421"/>
      <c r="B126" s="421"/>
      <c r="C126" s="421"/>
      <c r="D126" s="421"/>
      <c r="E126" s="421"/>
      <c r="F126" s="421"/>
      <c r="G126" s="421"/>
      <c r="H126" s="421"/>
      <c r="I126" s="421"/>
      <c r="J126" s="508"/>
      <c r="K126" s="17"/>
      <c r="L126" s="25"/>
      <c r="M126" s="25"/>
      <c r="N126" s="25"/>
      <c r="O126" s="25"/>
      <c r="P126" s="25"/>
      <c r="Q126" s="25"/>
      <c r="R126" s="25"/>
    </row>
    <row r="127" spans="1:18" ht="18" customHeight="1">
      <c r="A127" s="452"/>
      <c r="B127" s="452"/>
      <c r="C127" s="452"/>
      <c r="D127" s="452"/>
      <c r="E127" s="452"/>
      <c r="F127" s="452"/>
      <c r="G127" s="452"/>
      <c r="H127" s="452"/>
      <c r="I127" s="452"/>
      <c r="J127" s="460"/>
      <c r="K127" s="17"/>
      <c r="L127" s="25"/>
      <c r="M127" s="25"/>
      <c r="N127" s="25"/>
      <c r="O127" s="25"/>
      <c r="P127" s="25"/>
      <c r="Q127" s="25"/>
      <c r="R127" s="25"/>
    </row>
    <row r="128" spans="1:18" ht="24.75" customHeight="1">
      <c r="A128" s="506" t="s">
        <v>406</v>
      </c>
      <c r="B128" s="449"/>
      <c r="C128" s="449"/>
      <c r="D128" s="449"/>
      <c r="E128" s="449"/>
      <c r="F128" s="449"/>
      <c r="G128" s="449"/>
      <c r="H128" s="449"/>
      <c r="I128" s="449"/>
      <c r="J128" s="507"/>
      <c r="K128" s="17"/>
      <c r="L128" s="25"/>
      <c r="M128" s="25"/>
      <c r="N128" s="25"/>
      <c r="O128" s="25"/>
      <c r="P128" s="25"/>
      <c r="Q128" s="25"/>
      <c r="R128" s="25"/>
    </row>
    <row r="129" spans="1:18" ht="24.75" customHeight="1">
      <c r="A129" s="452"/>
      <c r="B129" s="452"/>
      <c r="C129" s="452"/>
      <c r="D129" s="452"/>
      <c r="E129" s="452"/>
      <c r="F129" s="452"/>
      <c r="G129" s="452"/>
      <c r="H129" s="452"/>
      <c r="I129" s="452"/>
      <c r="J129" s="460"/>
      <c r="K129" s="17"/>
      <c r="L129" s="25"/>
      <c r="M129" s="25"/>
      <c r="N129" s="25"/>
      <c r="O129" s="25"/>
      <c r="P129" s="25"/>
      <c r="Q129" s="25"/>
      <c r="R129" s="25"/>
    </row>
    <row r="130" spans="1:18" ht="24" customHeight="1">
      <c r="A130" s="506" t="s">
        <v>407</v>
      </c>
      <c r="B130" s="449"/>
      <c r="C130" s="449"/>
      <c r="D130" s="449"/>
      <c r="E130" s="449"/>
      <c r="F130" s="449"/>
      <c r="G130" s="449"/>
      <c r="H130" s="449"/>
      <c r="I130" s="449"/>
      <c r="J130" s="507"/>
      <c r="K130" s="17"/>
      <c r="L130" s="25"/>
      <c r="M130" s="25"/>
      <c r="N130" s="25"/>
      <c r="O130" s="25"/>
      <c r="P130" s="25"/>
      <c r="Q130" s="25"/>
      <c r="R130" s="25"/>
    </row>
    <row r="131" spans="1:18" ht="24" customHeight="1">
      <c r="A131" s="421"/>
      <c r="B131" s="421"/>
      <c r="C131" s="421"/>
      <c r="D131" s="421"/>
      <c r="E131" s="421"/>
      <c r="F131" s="421"/>
      <c r="G131" s="421"/>
      <c r="H131" s="421"/>
      <c r="I131" s="421"/>
      <c r="J131" s="508"/>
      <c r="K131" s="17"/>
      <c r="L131" s="25"/>
      <c r="M131" s="25"/>
      <c r="N131" s="25"/>
      <c r="O131" s="25"/>
      <c r="P131" s="25"/>
      <c r="Q131" s="25"/>
      <c r="R131" s="25"/>
    </row>
    <row r="132" spans="1:18" ht="24" customHeight="1">
      <c r="A132" s="421"/>
      <c r="B132" s="421"/>
      <c r="C132" s="421"/>
      <c r="D132" s="421"/>
      <c r="E132" s="421"/>
      <c r="F132" s="421"/>
      <c r="G132" s="421"/>
      <c r="H132" s="421"/>
      <c r="I132" s="421"/>
      <c r="J132" s="508"/>
      <c r="K132" s="17"/>
      <c r="L132" s="25"/>
      <c r="M132" s="25"/>
      <c r="N132" s="25"/>
      <c r="O132" s="25"/>
      <c r="P132" s="25"/>
      <c r="Q132" s="25"/>
      <c r="R132" s="25"/>
    </row>
    <row r="133" spans="1:18" ht="0.75" customHeight="1">
      <c r="A133" s="421"/>
      <c r="B133" s="421"/>
      <c r="C133" s="421"/>
      <c r="D133" s="421"/>
      <c r="E133" s="421"/>
      <c r="F133" s="421"/>
      <c r="G133" s="421"/>
      <c r="H133" s="421"/>
      <c r="I133" s="421"/>
      <c r="J133" s="508"/>
      <c r="K133" s="17"/>
      <c r="L133" s="25"/>
      <c r="M133" s="25"/>
      <c r="N133" s="25"/>
      <c r="O133" s="25"/>
      <c r="P133" s="25"/>
      <c r="Q133" s="25"/>
      <c r="R133" s="25"/>
    </row>
    <row r="134" spans="1:18" ht="0.75" hidden="1" customHeight="1">
      <c r="A134" s="452"/>
      <c r="B134" s="452"/>
      <c r="C134" s="452"/>
      <c r="D134" s="452"/>
      <c r="E134" s="452"/>
      <c r="F134" s="452"/>
      <c r="G134" s="452"/>
      <c r="H134" s="452"/>
      <c r="I134" s="452"/>
      <c r="J134" s="460"/>
      <c r="K134" s="17"/>
      <c r="L134" s="25"/>
      <c r="M134" s="25"/>
      <c r="N134" s="25"/>
      <c r="O134" s="25"/>
      <c r="P134" s="25"/>
      <c r="Q134" s="25"/>
      <c r="R134" s="25"/>
    </row>
    <row r="135" spans="1:18" ht="18" customHeight="1">
      <c r="A135" s="506" t="s">
        <v>408</v>
      </c>
      <c r="B135" s="449"/>
      <c r="C135" s="449"/>
      <c r="D135" s="449"/>
      <c r="E135" s="449"/>
      <c r="F135" s="449"/>
      <c r="G135" s="449"/>
      <c r="H135" s="449"/>
      <c r="I135" s="449"/>
      <c r="J135" s="507"/>
      <c r="K135" s="17"/>
      <c r="L135" s="25"/>
      <c r="M135" s="25"/>
      <c r="N135" s="25"/>
      <c r="O135" s="25"/>
      <c r="P135" s="25"/>
      <c r="Q135" s="25"/>
      <c r="R135" s="25"/>
    </row>
    <row r="136" spans="1:18" ht="18" customHeight="1">
      <c r="A136" s="421"/>
      <c r="B136" s="421"/>
      <c r="C136" s="421"/>
      <c r="D136" s="421"/>
      <c r="E136" s="421"/>
      <c r="F136" s="421"/>
      <c r="G136" s="421"/>
      <c r="H136" s="421"/>
      <c r="I136" s="421"/>
      <c r="J136" s="508"/>
      <c r="K136" s="17"/>
      <c r="L136" s="25"/>
      <c r="M136" s="25"/>
      <c r="N136" s="25"/>
      <c r="O136" s="25"/>
      <c r="P136" s="25"/>
      <c r="Q136" s="25"/>
      <c r="R136" s="25"/>
    </row>
    <row r="137" spans="1:18" ht="18" customHeight="1">
      <c r="A137" s="421"/>
      <c r="B137" s="421"/>
      <c r="C137" s="421"/>
      <c r="D137" s="421"/>
      <c r="E137" s="421"/>
      <c r="F137" s="421"/>
      <c r="G137" s="421"/>
      <c r="H137" s="421"/>
      <c r="I137" s="421"/>
      <c r="J137" s="508"/>
      <c r="K137" s="17"/>
      <c r="L137" s="25"/>
      <c r="M137" s="25"/>
      <c r="N137" s="25"/>
      <c r="O137" s="25"/>
      <c r="P137" s="25"/>
      <c r="Q137" s="25"/>
      <c r="R137" s="25"/>
    </row>
    <row r="138" spans="1:18" ht="18" customHeight="1">
      <c r="A138" s="452"/>
      <c r="B138" s="452"/>
      <c r="C138" s="452"/>
      <c r="D138" s="452"/>
      <c r="E138" s="452"/>
      <c r="F138" s="452"/>
      <c r="G138" s="452"/>
      <c r="H138" s="452"/>
      <c r="I138" s="452"/>
      <c r="J138" s="460"/>
      <c r="K138" s="17"/>
      <c r="L138" s="25"/>
      <c r="M138" s="25"/>
      <c r="N138" s="25"/>
      <c r="O138" s="25"/>
      <c r="P138" s="25"/>
      <c r="Q138" s="25"/>
      <c r="R138" s="25"/>
    </row>
    <row r="139" spans="1:18" ht="16.5" customHeight="1">
      <c r="A139" s="506" t="s">
        <v>409</v>
      </c>
      <c r="B139" s="449"/>
      <c r="C139" s="449"/>
      <c r="D139" s="449"/>
      <c r="E139" s="449"/>
      <c r="F139" s="449"/>
      <c r="G139" s="449"/>
      <c r="H139" s="449"/>
      <c r="I139" s="449"/>
      <c r="J139" s="507"/>
      <c r="K139" s="17"/>
      <c r="L139" s="25"/>
      <c r="M139" s="25"/>
      <c r="N139" s="25"/>
      <c r="O139" s="25"/>
      <c r="P139" s="25"/>
      <c r="Q139" s="25"/>
      <c r="R139" s="25"/>
    </row>
    <row r="140" spans="1:18" ht="16.5" customHeight="1">
      <c r="A140" s="421"/>
      <c r="B140" s="421"/>
      <c r="C140" s="421"/>
      <c r="D140" s="421"/>
      <c r="E140" s="421"/>
      <c r="F140" s="421"/>
      <c r="G140" s="421"/>
      <c r="H140" s="421"/>
      <c r="I140" s="421"/>
      <c r="J140" s="508"/>
      <c r="K140" s="17"/>
      <c r="L140" s="25"/>
      <c r="M140" s="25"/>
      <c r="N140" s="25"/>
      <c r="O140" s="25"/>
      <c r="P140" s="25"/>
      <c r="Q140" s="25"/>
      <c r="R140" s="25"/>
    </row>
    <row r="141" spans="1:18" ht="16.5" customHeight="1">
      <c r="A141" s="452"/>
      <c r="B141" s="452"/>
      <c r="C141" s="452"/>
      <c r="D141" s="452"/>
      <c r="E141" s="452"/>
      <c r="F141" s="452"/>
      <c r="G141" s="452"/>
      <c r="H141" s="452"/>
      <c r="I141" s="452"/>
      <c r="J141" s="460"/>
      <c r="K141" s="17"/>
      <c r="L141" s="25"/>
      <c r="M141" s="25"/>
      <c r="N141" s="25"/>
      <c r="O141" s="25"/>
      <c r="P141" s="25"/>
      <c r="Q141" s="25"/>
      <c r="R141" s="25"/>
    </row>
    <row r="142" spans="1:18" ht="24.75" customHeight="1">
      <c r="A142" s="506" t="s">
        <v>410</v>
      </c>
      <c r="B142" s="449"/>
      <c r="C142" s="449"/>
      <c r="D142" s="449"/>
      <c r="E142" s="449"/>
      <c r="F142" s="449"/>
      <c r="G142" s="449"/>
      <c r="H142" s="449"/>
      <c r="I142" s="449"/>
      <c r="J142" s="507"/>
      <c r="K142" s="17"/>
      <c r="L142" s="25"/>
      <c r="M142" s="25"/>
      <c r="N142" s="25"/>
      <c r="O142" s="25"/>
      <c r="P142" s="25"/>
      <c r="Q142" s="25"/>
      <c r="R142" s="25"/>
    </row>
    <row r="143" spans="1:18" ht="24.75" customHeight="1">
      <c r="A143" s="452"/>
      <c r="B143" s="452"/>
      <c r="C143" s="452"/>
      <c r="D143" s="452"/>
      <c r="E143" s="452"/>
      <c r="F143" s="452"/>
      <c r="G143" s="452"/>
      <c r="H143" s="452"/>
      <c r="I143" s="452"/>
      <c r="J143" s="460"/>
      <c r="K143" s="17"/>
      <c r="L143" s="25"/>
      <c r="M143" s="25"/>
      <c r="N143" s="25"/>
      <c r="O143" s="25"/>
      <c r="P143" s="25"/>
      <c r="Q143" s="25"/>
      <c r="R143" s="25"/>
    </row>
    <row r="144" spans="1:18" ht="12" customHeight="1">
      <c r="A144" s="506" t="s">
        <v>411</v>
      </c>
      <c r="B144" s="449"/>
      <c r="C144" s="449"/>
      <c r="D144" s="449"/>
      <c r="E144" s="449"/>
      <c r="F144" s="449"/>
      <c r="G144" s="449"/>
      <c r="H144" s="449"/>
      <c r="I144" s="449"/>
      <c r="J144" s="507"/>
      <c r="K144" s="17"/>
      <c r="L144" s="25"/>
      <c r="M144" s="25"/>
      <c r="N144" s="25"/>
      <c r="O144" s="25"/>
      <c r="P144" s="25"/>
      <c r="Q144" s="25"/>
      <c r="R144" s="25"/>
    </row>
    <row r="145" spans="1:18" ht="12" customHeight="1">
      <c r="A145" s="421"/>
      <c r="B145" s="421"/>
      <c r="C145" s="421"/>
      <c r="D145" s="421"/>
      <c r="E145" s="421"/>
      <c r="F145" s="421"/>
      <c r="G145" s="421"/>
      <c r="H145" s="421"/>
      <c r="I145" s="421"/>
      <c r="J145" s="508"/>
      <c r="K145" s="17"/>
      <c r="L145" s="25"/>
      <c r="M145" s="25"/>
      <c r="N145" s="25"/>
      <c r="O145" s="25"/>
      <c r="P145" s="25"/>
      <c r="Q145" s="25"/>
      <c r="R145" s="25"/>
    </row>
    <row r="146" spans="1:18" ht="12" customHeight="1">
      <c r="A146" s="421"/>
      <c r="B146" s="421"/>
      <c r="C146" s="421"/>
      <c r="D146" s="421"/>
      <c r="E146" s="421"/>
      <c r="F146" s="421"/>
      <c r="G146" s="421"/>
      <c r="H146" s="421"/>
      <c r="I146" s="421"/>
      <c r="J146" s="508"/>
      <c r="K146" s="17"/>
      <c r="L146" s="25"/>
      <c r="M146" s="25"/>
      <c r="N146" s="25"/>
      <c r="O146" s="25"/>
      <c r="P146" s="25"/>
      <c r="Q146" s="25"/>
      <c r="R146" s="25"/>
    </row>
    <row r="147" spans="1:18" ht="12" customHeight="1">
      <c r="A147" s="421"/>
      <c r="B147" s="421"/>
      <c r="C147" s="421"/>
      <c r="D147" s="421"/>
      <c r="E147" s="421"/>
      <c r="F147" s="421"/>
      <c r="G147" s="421"/>
      <c r="H147" s="421"/>
      <c r="I147" s="421"/>
      <c r="J147" s="508"/>
      <c r="K147" s="17"/>
      <c r="L147" s="25"/>
      <c r="M147" s="25"/>
      <c r="N147" s="25"/>
      <c r="O147" s="25"/>
      <c r="P147" s="25"/>
      <c r="Q147" s="25"/>
      <c r="R147" s="25"/>
    </row>
    <row r="148" spans="1:18" ht="12" customHeight="1">
      <c r="A148" s="452"/>
      <c r="B148" s="452"/>
      <c r="C148" s="452"/>
      <c r="D148" s="452"/>
      <c r="E148" s="452"/>
      <c r="F148" s="452"/>
      <c r="G148" s="452"/>
      <c r="H148" s="452"/>
      <c r="I148" s="452"/>
      <c r="J148" s="460"/>
      <c r="K148" s="17"/>
      <c r="L148" s="25"/>
      <c r="M148" s="25"/>
      <c r="N148" s="25"/>
      <c r="O148" s="25"/>
      <c r="P148" s="25"/>
      <c r="Q148" s="25"/>
      <c r="R148" s="25"/>
    </row>
  </sheetData>
  <mergeCells count="119">
    <mergeCell ref="A23:A24"/>
    <mergeCell ref="A4:A9"/>
    <mergeCell ref="A10:A12"/>
    <mergeCell ref="A32:A34"/>
    <mergeCell ref="A29:A31"/>
    <mergeCell ref="A35:A37"/>
    <mergeCell ref="B35:B37"/>
    <mergeCell ref="C3:D3"/>
    <mergeCell ref="C4:D6"/>
    <mergeCell ref="B10:B12"/>
    <mergeCell ref="C10:D10"/>
    <mergeCell ref="C11:D11"/>
    <mergeCell ref="C12:D12"/>
    <mergeCell ref="B4:B9"/>
    <mergeCell ref="C7:D7"/>
    <mergeCell ref="G70:H70"/>
    <mergeCell ref="G67:H67"/>
    <mergeCell ref="I46:J46"/>
    <mergeCell ref="G45:J45"/>
    <mergeCell ref="B41:H42"/>
    <mergeCell ref="B43:H43"/>
    <mergeCell ref="G58:H58"/>
    <mergeCell ref="I58:J58"/>
    <mergeCell ref="F23:F24"/>
    <mergeCell ref="G23:G24"/>
    <mergeCell ref="F25:F37"/>
    <mergeCell ref="G25:G37"/>
    <mergeCell ref="I70:J70"/>
    <mergeCell ref="B44:H44"/>
    <mergeCell ref="G46:H46"/>
    <mergeCell ref="I42:J42"/>
    <mergeCell ref="C23:D24"/>
    <mergeCell ref="E23:E24"/>
    <mergeCell ref="E61:F61"/>
    <mergeCell ref="E59:F59"/>
    <mergeCell ref="C35:D35"/>
    <mergeCell ref="C37:D37"/>
    <mergeCell ref="C36:D36"/>
    <mergeCell ref="B81:F81"/>
    <mergeCell ref="E73:F73"/>
    <mergeCell ref="E45:F46"/>
    <mergeCell ref="E69:F70"/>
    <mergeCell ref="E71:F71"/>
    <mergeCell ref="C57:D57"/>
    <mergeCell ref="C59:C66"/>
    <mergeCell ref="D59:D66"/>
    <mergeCell ref="E47:F47"/>
    <mergeCell ref="E49:F49"/>
    <mergeCell ref="B55:F55"/>
    <mergeCell ref="B56:F56"/>
    <mergeCell ref="B57:B58"/>
    <mergeCell ref="E57:F58"/>
    <mergeCell ref="B68:F68"/>
    <mergeCell ref="E67:F67"/>
    <mergeCell ref="B67:D67"/>
    <mergeCell ref="C47:C54"/>
    <mergeCell ref="D47:D54"/>
    <mergeCell ref="B72:B77"/>
    <mergeCell ref="C72:C77"/>
    <mergeCell ref="F16:F18"/>
    <mergeCell ref="A125:J127"/>
    <mergeCell ref="A128:J129"/>
    <mergeCell ref="F82:F83"/>
    <mergeCell ref="C82:C83"/>
    <mergeCell ref="B82:B83"/>
    <mergeCell ref="D82:D83"/>
    <mergeCell ref="E82:E83"/>
    <mergeCell ref="A144:J148"/>
    <mergeCell ref="A130:J134"/>
    <mergeCell ref="A135:J138"/>
    <mergeCell ref="A139:J141"/>
    <mergeCell ref="A142:J143"/>
    <mergeCell ref="A119:J119"/>
    <mergeCell ref="A120:J124"/>
    <mergeCell ref="D72:D77"/>
    <mergeCell ref="B69:B71"/>
    <mergeCell ref="C70:C71"/>
    <mergeCell ref="D70:D71"/>
    <mergeCell ref="C69:D69"/>
    <mergeCell ref="B45:B46"/>
    <mergeCell ref="C45:D45"/>
    <mergeCell ref="B59:B66"/>
    <mergeCell ref="B47:B54"/>
    <mergeCell ref="H23:H24"/>
    <mergeCell ref="H4:H18"/>
    <mergeCell ref="I41:J41"/>
    <mergeCell ref="C28:D28"/>
    <mergeCell ref="A22:H22"/>
    <mergeCell ref="A2:I2"/>
    <mergeCell ref="B23:B24"/>
    <mergeCell ref="F4:F6"/>
    <mergeCell ref="C13:D13"/>
    <mergeCell ref="C16:D16"/>
    <mergeCell ref="F7:F9"/>
    <mergeCell ref="C8:D8"/>
    <mergeCell ref="C9:D9"/>
    <mergeCell ref="A13:A15"/>
    <mergeCell ref="B13:B15"/>
    <mergeCell ref="F10:F12"/>
    <mergeCell ref="F13:F15"/>
    <mergeCell ref="A16:A18"/>
    <mergeCell ref="B16:B18"/>
    <mergeCell ref="C30:D30"/>
    <mergeCell ref="C29:D29"/>
    <mergeCell ref="A25:A28"/>
    <mergeCell ref="B25:B28"/>
    <mergeCell ref="C18:D18"/>
    <mergeCell ref="C31:D31"/>
    <mergeCell ref="C32:D32"/>
    <mergeCell ref="B32:B34"/>
    <mergeCell ref="B29:B31"/>
    <mergeCell ref="C25:D25"/>
    <mergeCell ref="C14:D14"/>
    <mergeCell ref="C15:D15"/>
    <mergeCell ref="C17:D17"/>
    <mergeCell ref="C26:D26"/>
    <mergeCell ref="C27:D27"/>
    <mergeCell ref="C33:D33"/>
    <mergeCell ref="C34:D34"/>
  </mergeCells>
  <hyperlinks>
    <hyperlink ref="B1" location="null!A26" display="RETORNAR AO INDICE GERAL" xr:uid="{00000000-0004-0000-0900-000000000000}"/>
    <hyperlink ref="A21" location="null!A27" display="RETORNAR AO INDICE GERAL" xr:uid="{00000000-0004-0000-0900-000001000000}"/>
    <hyperlink ref="B40" location="null!A28" display="RETORNAR AO INDICE GERAL" xr:uid="{00000000-0004-0000-0900-000002000000}"/>
    <hyperlink ref="B80" location="null!A29" display="RETORNAR AO INDICE GERAL" xr:uid="{00000000-0004-0000-0900-000003000000}"/>
    <hyperlink ref="A118" location="null!A30" display="RETORNAR AO INDICE GERAL" xr:uid="{00000000-0004-0000-0900-000004000000}"/>
  </hyperlinks>
  <printOptions horizontalCentered="1"/>
  <pageMargins left="0.51181102362204722" right="0.51181102362204722" top="0.78740157480314965" bottom="0.78740157480314965" header="0" footer="0"/>
  <pageSetup paperSize="9" scale="84" pageOrder="overThenDown" orientation="landscape"/>
  <legacy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FF00"/>
  </sheetPr>
  <dimension ref="A1:K100"/>
  <sheetViews>
    <sheetView showGridLines="0" workbookViewId="0"/>
  </sheetViews>
  <sheetFormatPr defaultColWidth="14.3984375" defaultRowHeight="15" customHeight="1"/>
  <cols>
    <col min="1" max="1" width="9.09765625" customWidth="1"/>
    <col min="2" max="2" width="10.3984375" customWidth="1"/>
    <col min="3" max="3" width="35.8984375" customWidth="1"/>
    <col min="4" max="4" width="102.8984375" customWidth="1"/>
    <col min="5" max="11" width="9.09765625" customWidth="1"/>
  </cols>
  <sheetData>
    <row r="1" spans="1:11" ht="30.75" customHeight="1">
      <c r="A1" s="240" t="s">
        <v>412</v>
      </c>
      <c r="B1" s="306"/>
      <c r="C1" s="306"/>
      <c r="D1" s="307"/>
      <c r="E1" s="308"/>
      <c r="F1" s="308"/>
      <c r="G1" s="308"/>
      <c r="H1" s="308"/>
      <c r="I1" s="308"/>
      <c r="J1" s="308"/>
      <c r="K1" s="308"/>
    </row>
    <row r="2" spans="1:11" ht="21" customHeight="1">
      <c r="A2" s="309"/>
      <c r="B2" s="536" t="s">
        <v>413</v>
      </c>
      <c r="C2" s="449"/>
      <c r="D2" s="507"/>
      <c r="E2" s="310"/>
      <c r="F2" s="310"/>
      <c r="G2" s="310"/>
      <c r="H2" s="310"/>
      <c r="I2" s="310"/>
      <c r="J2" s="310"/>
      <c r="K2" s="310"/>
    </row>
    <row r="3" spans="1:11" ht="21" customHeight="1">
      <c r="A3" s="309"/>
      <c r="B3" s="451"/>
      <c r="C3" s="452"/>
      <c r="D3" s="460"/>
      <c r="E3" s="310"/>
      <c r="F3" s="310"/>
      <c r="G3" s="310"/>
      <c r="H3" s="310"/>
      <c r="I3" s="310"/>
      <c r="J3" s="310"/>
      <c r="K3" s="310"/>
    </row>
    <row r="4" spans="1:11" ht="24.75" customHeight="1">
      <c r="A4" s="311"/>
      <c r="B4" s="312" t="s">
        <v>414</v>
      </c>
      <c r="C4" s="313" t="s">
        <v>415</v>
      </c>
      <c r="D4" s="314" t="s">
        <v>416</v>
      </c>
      <c r="E4" s="315"/>
      <c r="F4" s="315"/>
      <c r="G4" s="315"/>
      <c r="H4" s="315"/>
      <c r="I4" s="315"/>
      <c r="J4" s="315"/>
      <c r="K4" s="315"/>
    </row>
    <row r="5" spans="1:11" ht="66" customHeight="1">
      <c r="A5" s="316"/>
      <c r="B5" s="317">
        <v>1</v>
      </c>
      <c r="C5" s="83" t="s">
        <v>417</v>
      </c>
      <c r="D5" s="318" t="s">
        <v>418</v>
      </c>
      <c r="E5" s="310"/>
      <c r="F5" s="310"/>
      <c r="G5" s="310"/>
      <c r="H5" s="310"/>
      <c r="I5" s="310"/>
      <c r="J5" s="310"/>
      <c r="K5" s="310"/>
    </row>
    <row r="6" spans="1:11" ht="66" customHeight="1">
      <c r="A6" s="316"/>
      <c r="B6" s="317">
        <v>2</v>
      </c>
      <c r="C6" s="83" t="s">
        <v>419</v>
      </c>
      <c r="D6" s="318" t="s">
        <v>420</v>
      </c>
      <c r="E6" s="310"/>
      <c r="F6" s="310"/>
      <c r="G6" s="310"/>
      <c r="H6" s="310"/>
      <c r="I6" s="310"/>
      <c r="J6" s="310"/>
      <c r="K6" s="310"/>
    </row>
    <row r="7" spans="1:11" ht="66" customHeight="1">
      <c r="A7" s="316"/>
      <c r="B7" s="317">
        <v>3</v>
      </c>
      <c r="C7" s="83" t="s">
        <v>421</v>
      </c>
      <c r="D7" s="318" t="s">
        <v>422</v>
      </c>
      <c r="E7" s="310"/>
      <c r="F7" s="310"/>
      <c r="G7" s="310"/>
      <c r="H7" s="310"/>
      <c r="I7" s="310"/>
      <c r="J7" s="310"/>
      <c r="K7" s="310"/>
    </row>
    <row r="8" spans="1:11" ht="66" customHeight="1">
      <c r="A8" s="316"/>
      <c r="B8" s="317">
        <v>4</v>
      </c>
      <c r="C8" s="83" t="s">
        <v>423</v>
      </c>
      <c r="D8" s="318" t="s">
        <v>424</v>
      </c>
      <c r="E8" s="310"/>
      <c r="F8" s="310"/>
      <c r="G8" s="310"/>
      <c r="H8" s="310"/>
      <c r="I8" s="310"/>
      <c r="J8" s="310"/>
      <c r="K8" s="310"/>
    </row>
    <row r="9" spans="1:11" ht="66" customHeight="1">
      <c r="A9" s="316"/>
      <c r="B9" s="317">
        <v>5</v>
      </c>
      <c r="C9" s="83" t="s">
        <v>425</v>
      </c>
      <c r="D9" s="318" t="s">
        <v>426</v>
      </c>
      <c r="E9" s="310"/>
      <c r="F9" s="310"/>
      <c r="G9" s="310"/>
      <c r="H9" s="310"/>
      <c r="I9" s="310"/>
      <c r="J9" s="310"/>
      <c r="K9" s="310"/>
    </row>
    <row r="10" spans="1:11" ht="66" customHeight="1">
      <c r="A10" s="316"/>
      <c r="B10" s="317">
        <v>6</v>
      </c>
      <c r="C10" s="83" t="s">
        <v>427</v>
      </c>
      <c r="D10" s="318" t="s">
        <v>428</v>
      </c>
      <c r="E10" s="310"/>
      <c r="F10" s="310"/>
      <c r="G10" s="310"/>
      <c r="H10" s="310"/>
      <c r="I10" s="310"/>
      <c r="J10" s="310"/>
      <c r="K10" s="310"/>
    </row>
    <row r="11" spans="1:11" ht="66" customHeight="1">
      <c r="A11" s="316"/>
      <c r="B11" s="317">
        <v>7</v>
      </c>
      <c r="C11" s="83" t="s">
        <v>429</v>
      </c>
      <c r="D11" s="318" t="s">
        <v>430</v>
      </c>
      <c r="E11" s="310"/>
      <c r="F11" s="310"/>
      <c r="G11" s="310"/>
      <c r="H11" s="310"/>
      <c r="I11" s="310"/>
      <c r="J11" s="310"/>
      <c r="K11" s="310"/>
    </row>
    <row r="12" spans="1:11" ht="66" customHeight="1">
      <c r="A12" s="316"/>
      <c r="B12" s="317">
        <v>8</v>
      </c>
      <c r="C12" s="83" t="s">
        <v>431</v>
      </c>
      <c r="D12" s="318" t="s">
        <v>432</v>
      </c>
      <c r="E12" s="310"/>
      <c r="F12" s="310"/>
      <c r="G12" s="310"/>
      <c r="H12" s="310"/>
      <c r="I12" s="310"/>
      <c r="J12" s="310"/>
      <c r="K12" s="310"/>
    </row>
    <row r="13" spans="1:11" ht="66" customHeight="1">
      <c r="A13" s="316"/>
      <c r="B13" s="317">
        <v>9</v>
      </c>
      <c r="C13" s="83" t="s">
        <v>433</v>
      </c>
      <c r="D13" s="318" t="s">
        <v>434</v>
      </c>
      <c r="E13" s="310"/>
      <c r="F13" s="310"/>
      <c r="G13" s="310"/>
      <c r="H13" s="310"/>
      <c r="I13" s="310"/>
      <c r="J13" s="310"/>
      <c r="K13" s="310"/>
    </row>
    <row r="14" spans="1:11" ht="66" customHeight="1">
      <c r="A14" s="316"/>
      <c r="B14" s="317">
        <v>10</v>
      </c>
      <c r="C14" s="83" t="s">
        <v>435</v>
      </c>
      <c r="D14" s="318" t="s">
        <v>436</v>
      </c>
      <c r="E14" s="310"/>
      <c r="F14" s="310"/>
      <c r="G14" s="310"/>
      <c r="H14" s="310"/>
      <c r="I14" s="310"/>
      <c r="J14" s="310"/>
      <c r="K14" s="310"/>
    </row>
    <row r="15" spans="1:11" ht="99.75" customHeight="1">
      <c r="A15" s="316"/>
      <c r="B15" s="317">
        <v>11</v>
      </c>
      <c r="C15" s="83" t="s">
        <v>437</v>
      </c>
      <c r="D15" s="318" t="s">
        <v>438</v>
      </c>
      <c r="E15" s="310"/>
      <c r="F15" s="310"/>
      <c r="G15" s="310"/>
      <c r="H15" s="310"/>
      <c r="I15" s="310"/>
      <c r="J15" s="310"/>
      <c r="K15" s="310"/>
    </row>
    <row r="16" spans="1:11" ht="66" customHeight="1">
      <c r="A16" s="316"/>
      <c r="B16" s="317">
        <v>12</v>
      </c>
      <c r="C16" s="83" t="s">
        <v>439</v>
      </c>
      <c r="D16" s="318" t="s">
        <v>440</v>
      </c>
      <c r="E16" s="310"/>
      <c r="F16" s="310"/>
      <c r="G16" s="310"/>
      <c r="H16" s="310"/>
      <c r="I16" s="310"/>
      <c r="J16" s="310"/>
      <c r="K16" s="310"/>
    </row>
    <row r="17" spans="1:11" ht="66" customHeight="1">
      <c r="A17" s="316"/>
      <c r="B17" s="317">
        <v>13</v>
      </c>
      <c r="C17" s="83" t="s">
        <v>441</v>
      </c>
      <c r="D17" s="318" t="s">
        <v>442</v>
      </c>
      <c r="E17" s="310"/>
      <c r="F17" s="310"/>
      <c r="G17" s="310"/>
      <c r="H17" s="310"/>
      <c r="I17" s="310"/>
      <c r="J17" s="310"/>
      <c r="K17" s="310"/>
    </row>
    <row r="18" spans="1:11" ht="72" customHeight="1">
      <c r="A18" s="316"/>
      <c r="B18" s="317">
        <v>14</v>
      </c>
      <c r="C18" s="83" t="s">
        <v>443</v>
      </c>
      <c r="D18" s="318" t="s">
        <v>444</v>
      </c>
      <c r="E18" s="310"/>
      <c r="F18" s="310"/>
      <c r="G18" s="310"/>
      <c r="H18" s="310"/>
      <c r="I18" s="310"/>
      <c r="J18" s="310"/>
      <c r="K18" s="310"/>
    </row>
    <row r="19" spans="1:11" ht="66" customHeight="1">
      <c r="A19" s="316"/>
      <c r="B19" s="317">
        <v>15</v>
      </c>
      <c r="C19" s="83" t="s">
        <v>445</v>
      </c>
      <c r="D19" s="318" t="s">
        <v>446</v>
      </c>
      <c r="E19" s="310"/>
      <c r="F19" s="310"/>
      <c r="G19" s="310"/>
      <c r="H19" s="310"/>
      <c r="I19" s="310"/>
      <c r="J19" s="310"/>
      <c r="K19" s="310"/>
    </row>
    <row r="20" spans="1:11" ht="66" customHeight="1">
      <c r="A20" s="316"/>
      <c r="B20" s="317">
        <v>16</v>
      </c>
      <c r="C20" s="83" t="s">
        <v>447</v>
      </c>
      <c r="D20" s="318" t="s">
        <v>448</v>
      </c>
      <c r="E20" s="310"/>
      <c r="F20" s="310"/>
      <c r="G20" s="310"/>
      <c r="H20" s="310"/>
      <c r="I20" s="310"/>
      <c r="J20" s="310"/>
      <c r="K20" s="310"/>
    </row>
    <row r="21" spans="1:11" ht="66" customHeight="1">
      <c r="A21" s="316"/>
      <c r="B21" s="317">
        <v>17</v>
      </c>
      <c r="C21" s="83" t="s">
        <v>449</v>
      </c>
      <c r="D21" s="318" t="s">
        <v>450</v>
      </c>
      <c r="E21" s="310"/>
      <c r="F21" s="310"/>
      <c r="G21" s="310"/>
      <c r="H21" s="310"/>
      <c r="I21" s="310"/>
      <c r="J21" s="310"/>
      <c r="K21" s="310"/>
    </row>
    <row r="22" spans="1:11" ht="66" customHeight="1">
      <c r="A22" s="316"/>
      <c r="B22" s="317">
        <v>18</v>
      </c>
      <c r="C22" s="83" t="s">
        <v>451</v>
      </c>
      <c r="D22" s="318" t="s">
        <v>452</v>
      </c>
      <c r="E22" s="310"/>
      <c r="F22" s="310"/>
      <c r="G22" s="310"/>
      <c r="H22" s="310"/>
      <c r="I22" s="310"/>
      <c r="J22" s="310"/>
      <c r="K22" s="310"/>
    </row>
    <row r="23" spans="1:11" ht="94.5" customHeight="1">
      <c r="A23" s="316"/>
      <c r="B23" s="317">
        <v>19</v>
      </c>
      <c r="C23" s="83" t="s">
        <v>453</v>
      </c>
      <c r="D23" s="318" t="s">
        <v>454</v>
      </c>
      <c r="E23" s="310"/>
      <c r="F23" s="310"/>
      <c r="G23" s="310"/>
      <c r="H23" s="310"/>
      <c r="I23" s="310"/>
      <c r="J23" s="310"/>
      <c r="K23" s="310"/>
    </row>
    <row r="24" spans="1:11" ht="66" customHeight="1">
      <c r="A24" s="316"/>
      <c r="B24" s="317">
        <v>20</v>
      </c>
      <c r="C24" s="83" t="s">
        <v>455</v>
      </c>
      <c r="D24" s="318" t="s">
        <v>456</v>
      </c>
      <c r="E24" s="310"/>
      <c r="F24" s="310"/>
      <c r="G24" s="310"/>
      <c r="H24" s="310"/>
      <c r="I24" s="310"/>
      <c r="J24" s="310"/>
      <c r="K24" s="310"/>
    </row>
    <row r="25" spans="1:11" ht="66" customHeight="1">
      <c r="A25" s="316"/>
      <c r="B25" s="317"/>
      <c r="C25" s="83" t="s">
        <v>457</v>
      </c>
      <c r="D25" s="318" t="s">
        <v>458</v>
      </c>
      <c r="E25" s="310"/>
      <c r="F25" s="310"/>
      <c r="G25" s="310"/>
      <c r="H25" s="310"/>
      <c r="I25" s="310"/>
      <c r="J25" s="310"/>
      <c r="K25" s="310"/>
    </row>
    <row r="26" spans="1:11" ht="66" customHeight="1">
      <c r="A26" s="316"/>
      <c r="B26" s="317">
        <v>21</v>
      </c>
      <c r="C26" s="83" t="s">
        <v>459</v>
      </c>
      <c r="D26" s="318" t="s">
        <v>460</v>
      </c>
      <c r="E26" s="310"/>
      <c r="F26" s="310"/>
      <c r="G26" s="310"/>
      <c r="H26" s="310"/>
      <c r="I26" s="310"/>
      <c r="J26" s="310"/>
      <c r="K26" s="310"/>
    </row>
    <row r="27" spans="1:11" ht="66" customHeight="1">
      <c r="A27" s="316"/>
      <c r="B27" s="317">
        <v>22</v>
      </c>
      <c r="C27" s="83" t="s">
        <v>461</v>
      </c>
      <c r="D27" s="318" t="s">
        <v>462</v>
      </c>
      <c r="E27" s="310"/>
      <c r="F27" s="310"/>
      <c r="G27" s="310"/>
      <c r="H27" s="310"/>
      <c r="I27" s="310"/>
      <c r="J27" s="310"/>
      <c r="K27" s="310"/>
    </row>
    <row r="28" spans="1:11" ht="90" customHeight="1">
      <c r="A28" s="316"/>
      <c r="B28" s="317">
        <v>23</v>
      </c>
      <c r="C28" s="83" t="s">
        <v>463</v>
      </c>
      <c r="D28" s="318" t="s">
        <v>464</v>
      </c>
      <c r="E28" s="310"/>
      <c r="F28" s="310"/>
      <c r="G28" s="310"/>
      <c r="H28" s="310"/>
      <c r="I28" s="310"/>
      <c r="J28" s="310"/>
      <c r="K28" s="310"/>
    </row>
    <row r="29" spans="1:11" ht="72" customHeight="1">
      <c r="A29" s="316"/>
      <c r="B29" s="317">
        <v>24</v>
      </c>
      <c r="C29" s="83" t="s">
        <v>465</v>
      </c>
      <c r="D29" s="318" t="s">
        <v>466</v>
      </c>
      <c r="E29" s="310"/>
      <c r="F29" s="310"/>
      <c r="G29" s="310"/>
      <c r="H29" s="310"/>
      <c r="I29" s="310"/>
      <c r="J29" s="310"/>
      <c r="K29" s="310"/>
    </row>
    <row r="30" spans="1:11" ht="66" customHeight="1">
      <c r="A30" s="316"/>
      <c r="B30" s="317">
        <v>25</v>
      </c>
      <c r="C30" s="83" t="s">
        <v>467</v>
      </c>
      <c r="D30" s="318" t="s">
        <v>468</v>
      </c>
      <c r="E30" s="310"/>
      <c r="F30" s="310"/>
      <c r="G30" s="310"/>
      <c r="H30" s="310"/>
      <c r="I30" s="310"/>
      <c r="J30" s="310"/>
      <c r="K30" s="310"/>
    </row>
    <row r="31" spans="1:11" ht="66" customHeight="1">
      <c r="A31" s="316"/>
      <c r="B31" s="317">
        <v>26</v>
      </c>
      <c r="C31" s="83" t="s">
        <v>469</v>
      </c>
      <c r="D31" s="318" t="s">
        <v>470</v>
      </c>
      <c r="E31" s="310"/>
      <c r="F31" s="310"/>
      <c r="G31" s="310"/>
      <c r="H31" s="310"/>
      <c r="I31" s="310"/>
      <c r="J31" s="310"/>
      <c r="K31" s="310"/>
    </row>
    <row r="32" spans="1:11" ht="66" customHeight="1">
      <c r="A32" s="316"/>
      <c r="B32" s="317">
        <v>27</v>
      </c>
      <c r="C32" s="83" t="s">
        <v>471</v>
      </c>
      <c r="D32" s="318" t="s">
        <v>472</v>
      </c>
      <c r="E32" s="310"/>
      <c r="F32" s="310"/>
      <c r="G32" s="310"/>
      <c r="H32" s="310"/>
      <c r="I32" s="310"/>
      <c r="J32" s="310"/>
      <c r="K32" s="310"/>
    </row>
    <row r="33" spans="1:11" ht="145.5" customHeight="1">
      <c r="A33" s="316"/>
      <c r="B33" s="317">
        <v>28</v>
      </c>
      <c r="C33" s="83" t="s">
        <v>473</v>
      </c>
      <c r="D33" s="318" t="s">
        <v>474</v>
      </c>
      <c r="E33" s="310"/>
      <c r="F33" s="310"/>
      <c r="G33" s="310"/>
      <c r="H33" s="310"/>
      <c r="I33" s="310"/>
      <c r="J33" s="310"/>
      <c r="K33" s="310"/>
    </row>
    <row r="34" spans="1:11" ht="66" customHeight="1">
      <c r="A34" s="316"/>
      <c r="B34" s="317">
        <v>29</v>
      </c>
      <c r="C34" s="83" t="s">
        <v>475</v>
      </c>
      <c r="D34" s="318" t="s">
        <v>476</v>
      </c>
      <c r="E34" s="310"/>
      <c r="F34" s="310"/>
      <c r="G34" s="310"/>
      <c r="H34" s="310"/>
      <c r="I34" s="310"/>
      <c r="J34" s="310"/>
      <c r="K34" s="310"/>
    </row>
    <row r="35" spans="1:11" ht="66" customHeight="1">
      <c r="A35" s="316"/>
      <c r="B35" s="317">
        <v>30</v>
      </c>
      <c r="C35" s="83" t="s">
        <v>477</v>
      </c>
      <c r="D35" s="318" t="s">
        <v>478</v>
      </c>
      <c r="E35" s="310"/>
      <c r="F35" s="310"/>
      <c r="G35" s="310"/>
      <c r="H35" s="310"/>
      <c r="I35" s="310"/>
      <c r="J35" s="310"/>
      <c r="K35" s="310"/>
    </row>
    <row r="36" spans="1:11" ht="66" customHeight="1">
      <c r="A36" s="316"/>
      <c r="B36" s="317">
        <v>31</v>
      </c>
      <c r="C36" s="83" t="s">
        <v>347</v>
      </c>
      <c r="D36" s="318" t="s">
        <v>479</v>
      </c>
      <c r="E36" s="310"/>
      <c r="F36" s="310"/>
      <c r="G36" s="310"/>
      <c r="H36" s="310"/>
      <c r="I36" s="310"/>
      <c r="J36" s="310"/>
      <c r="K36" s="310"/>
    </row>
    <row r="37" spans="1:11" ht="13.5" customHeight="1">
      <c r="A37" s="310"/>
      <c r="B37" s="319"/>
      <c r="C37" s="310"/>
      <c r="D37" s="310"/>
      <c r="E37" s="310"/>
      <c r="F37" s="310"/>
      <c r="G37" s="310"/>
      <c r="H37" s="310"/>
      <c r="I37" s="310"/>
      <c r="J37" s="310"/>
      <c r="K37" s="310"/>
    </row>
    <row r="38" spans="1:11" ht="13.5" customHeight="1">
      <c r="A38" s="310"/>
      <c r="B38" s="319"/>
      <c r="C38" s="310"/>
      <c r="D38" s="310"/>
      <c r="E38" s="310"/>
      <c r="F38" s="310"/>
      <c r="G38" s="310"/>
      <c r="H38" s="310"/>
      <c r="I38" s="310"/>
      <c r="J38" s="310"/>
      <c r="K38" s="310"/>
    </row>
    <row r="39" spans="1:11" ht="13.5" customHeight="1">
      <c r="A39" s="310"/>
      <c r="B39" s="319"/>
      <c r="C39" s="310"/>
      <c r="D39" s="310"/>
      <c r="E39" s="310"/>
      <c r="F39" s="310"/>
      <c r="G39" s="310"/>
      <c r="H39" s="310"/>
      <c r="I39" s="310"/>
      <c r="J39" s="310"/>
      <c r="K39" s="310"/>
    </row>
    <row r="40" spans="1:11" ht="13.5" customHeight="1">
      <c r="A40" s="310"/>
      <c r="B40" s="319"/>
      <c r="C40" s="310"/>
      <c r="D40" s="310"/>
      <c r="E40" s="310"/>
      <c r="F40" s="310"/>
      <c r="G40" s="310"/>
      <c r="H40" s="310"/>
      <c r="I40" s="310"/>
      <c r="J40" s="310"/>
      <c r="K40" s="310"/>
    </row>
    <row r="41" spans="1:11" ht="13.5" customHeight="1">
      <c r="A41" s="310"/>
      <c r="B41" s="319"/>
      <c r="C41" s="310"/>
      <c r="D41" s="310"/>
      <c r="E41" s="310"/>
      <c r="F41" s="310"/>
      <c r="G41" s="310"/>
      <c r="H41" s="310"/>
      <c r="I41" s="310"/>
      <c r="J41" s="310"/>
      <c r="K41" s="310"/>
    </row>
    <row r="42" spans="1:11" ht="13.5" customHeight="1">
      <c r="A42" s="310"/>
      <c r="B42" s="319"/>
      <c r="C42" s="310"/>
      <c r="D42" s="310"/>
      <c r="E42" s="310"/>
      <c r="F42" s="310"/>
      <c r="G42" s="310"/>
      <c r="H42" s="310"/>
      <c r="I42" s="310"/>
      <c r="J42" s="310"/>
      <c r="K42" s="310"/>
    </row>
    <row r="43" spans="1:11" ht="13.5" customHeight="1">
      <c r="A43" s="310"/>
      <c r="B43" s="319"/>
      <c r="C43" s="310"/>
      <c r="D43" s="310"/>
      <c r="E43" s="310"/>
      <c r="F43" s="310"/>
      <c r="G43" s="310"/>
      <c r="H43" s="310"/>
      <c r="I43" s="310"/>
      <c r="J43" s="310"/>
      <c r="K43" s="310"/>
    </row>
    <row r="44" spans="1:11" ht="13.5" customHeight="1">
      <c r="A44" s="310"/>
      <c r="B44" s="319"/>
      <c r="C44" s="310"/>
      <c r="D44" s="310"/>
      <c r="E44" s="310"/>
      <c r="F44" s="310"/>
      <c r="G44" s="310"/>
      <c r="H44" s="310"/>
      <c r="I44" s="310"/>
      <c r="J44" s="310"/>
      <c r="K44" s="310"/>
    </row>
    <row r="45" spans="1:11" ht="13.5" customHeight="1">
      <c r="A45" s="310"/>
      <c r="B45" s="319"/>
      <c r="C45" s="310"/>
      <c r="D45" s="310"/>
      <c r="E45" s="310"/>
      <c r="F45" s="310"/>
      <c r="G45" s="310"/>
      <c r="H45" s="310"/>
      <c r="I45" s="310"/>
      <c r="J45" s="310"/>
      <c r="K45" s="310"/>
    </row>
    <row r="46" spans="1:11" ht="13.5" customHeight="1">
      <c r="A46" s="310"/>
      <c r="B46" s="319"/>
      <c r="C46" s="310"/>
      <c r="D46" s="310"/>
      <c r="E46" s="310"/>
      <c r="F46" s="310"/>
      <c r="G46" s="310"/>
      <c r="H46" s="310"/>
      <c r="I46" s="310"/>
      <c r="J46" s="310"/>
      <c r="K46" s="310"/>
    </row>
    <row r="47" spans="1:11" ht="13.5" customHeight="1">
      <c r="A47" s="310"/>
      <c r="B47" s="319"/>
      <c r="C47" s="310"/>
      <c r="D47" s="310"/>
      <c r="E47" s="310"/>
      <c r="F47" s="310"/>
      <c r="G47" s="310"/>
      <c r="H47" s="310"/>
      <c r="I47" s="310"/>
      <c r="J47" s="310"/>
      <c r="K47" s="310"/>
    </row>
    <row r="48" spans="1:11" ht="13.5" customHeight="1">
      <c r="A48" s="310"/>
      <c r="B48" s="319"/>
      <c r="C48" s="310"/>
      <c r="D48" s="310"/>
      <c r="E48" s="310"/>
      <c r="F48" s="310"/>
      <c r="G48" s="310"/>
      <c r="H48" s="310"/>
      <c r="I48" s="310"/>
      <c r="J48" s="310"/>
      <c r="K48" s="310"/>
    </row>
    <row r="49" spans="1:11" ht="13.5" customHeight="1">
      <c r="A49" s="310"/>
      <c r="B49" s="319"/>
      <c r="C49" s="310"/>
      <c r="D49" s="310"/>
      <c r="E49" s="310"/>
      <c r="F49" s="310"/>
      <c r="G49" s="310"/>
      <c r="H49" s="310"/>
      <c r="I49" s="310"/>
      <c r="J49" s="310"/>
      <c r="K49" s="310"/>
    </row>
    <row r="50" spans="1:11" ht="13.5" customHeight="1">
      <c r="A50" s="310"/>
      <c r="B50" s="319"/>
      <c r="C50" s="310"/>
      <c r="D50" s="310"/>
      <c r="E50" s="310"/>
      <c r="F50" s="310"/>
      <c r="G50" s="310"/>
      <c r="H50" s="310"/>
      <c r="I50" s="310"/>
      <c r="J50" s="310"/>
      <c r="K50" s="310"/>
    </row>
    <row r="51" spans="1:11" ht="13.5" customHeight="1">
      <c r="A51" s="310"/>
      <c r="B51" s="319"/>
      <c r="C51" s="310"/>
      <c r="D51" s="310"/>
      <c r="E51" s="310"/>
      <c r="F51" s="310"/>
      <c r="G51" s="310"/>
      <c r="H51" s="310"/>
      <c r="I51" s="310"/>
      <c r="J51" s="310"/>
      <c r="K51" s="310"/>
    </row>
    <row r="52" spans="1:11" ht="13.5" customHeight="1">
      <c r="A52" s="310"/>
      <c r="B52" s="319"/>
      <c r="C52" s="310"/>
      <c r="D52" s="310"/>
      <c r="E52" s="310"/>
      <c r="F52" s="310"/>
      <c r="G52" s="310"/>
      <c r="H52" s="310"/>
      <c r="I52" s="310"/>
      <c r="J52" s="310"/>
      <c r="K52" s="310"/>
    </row>
    <row r="53" spans="1:11" ht="13.5" customHeight="1">
      <c r="A53" s="310"/>
      <c r="B53" s="319"/>
      <c r="C53" s="310"/>
      <c r="D53" s="310"/>
      <c r="E53" s="310"/>
      <c r="F53" s="310"/>
      <c r="G53" s="310"/>
      <c r="H53" s="310"/>
      <c r="I53" s="310"/>
      <c r="J53" s="310"/>
      <c r="K53" s="310"/>
    </row>
    <row r="54" spans="1:11" ht="13.5" customHeight="1">
      <c r="A54" s="310"/>
      <c r="B54" s="319"/>
      <c r="C54" s="310"/>
      <c r="D54" s="310"/>
      <c r="E54" s="310"/>
      <c r="F54" s="310"/>
      <c r="G54" s="310"/>
      <c r="H54" s="310"/>
      <c r="I54" s="310"/>
      <c r="J54" s="310"/>
      <c r="K54" s="310"/>
    </row>
    <row r="55" spans="1:11" ht="13.5" customHeight="1">
      <c r="A55" s="310"/>
      <c r="B55" s="319"/>
      <c r="C55" s="310"/>
      <c r="D55" s="310"/>
      <c r="E55" s="310"/>
      <c r="F55" s="310"/>
      <c r="G55" s="310"/>
      <c r="H55" s="310"/>
      <c r="I55" s="310"/>
      <c r="J55" s="310"/>
      <c r="K55" s="310"/>
    </row>
    <row r="56" spans="1:11" ht="13.5" customHeight="1">
      <c r="A56" s="310"/>
      <c r="B56" s="319"/>
      <c r="C56" s="310"/>
      <c r="D56" s="310"/>
      <c r="E56" s="310"/>
      <c r="F56" s="310"/>
      <c r="G56" s="310"/>
      <c r="H56" s="310"/>
      <c r="I56" s="310"/>
      <c r="J56" s="310"/>
      <c r="K56" s="310"/>
    </row>
    <row r="57" spans="1:11" ht="13.5" customHeight="1">
      <c r="A57" s="310"/>
      <c r="B57" s="319"/>
      <c r="C57" s="310"/>
      <c r="D57" s="310"/>
      <c r="E57" s="310"/>
      <c r="F57" s="310"/>
      <c r="G57" s="310"/>
      <c r="H57" s="310"/>
      <c r="I57" s="310"/>
      <c r="J57" s="310"/>
      <c r="K57" s="310"/>
    </row>
    <row r="58" spans="1:11" ht="13.5" customHeight="1">
      <c r="A58" s="310"/>
      <c r="B58" s="319"/>
      <c r="C58" s="310"/>
      <c r="D58" s="310"/>
      <c r="E58" s="310"/>
      <c r="F58" s="310"/>
      <c r="G58" s="310"/>
      <c r="H58" s="310"/>
      <c r="I58" s="310"/>
      <c r="J58" s="310"/>
      <c r="K58" s="310"/>
    </row>
    <row r="59" spans="1:11" ht="13.5" customHeight="1">
      <c r="A59" s="310"/>
      <c r="B59" s="319"/>
      <c r="C59" s="310"/>
      <c r="D59" s="310"/>
      <c r="E59" s="310"/>
      <c r="F59" s="310"/>
      <c r="G59" s="310"/>
      <c r="H59" s="310"/>
      <c r="I59" s="310"/>
      <c r="J59" s="310"/>
      <c r="K59" s="310"/>
    </row>
    <row r="60" spans="1:11" ht="13.5" customHeight="1">
      <c r="A60" s="310"/>
      <c r="B60" s="319"/>
      <c r="C60" s="310"/>
      <c r="D60" s="310"/>
      <c r="E60" s="310"/>
      <c r="F60" s="310"/>
      <c r="G60" s="310"/>
      <c r="H60" s="310"/>
      <c r="I60" s="310"/>
      <c r="J60" s="310"/>
      <c r="K60" s="310"/>
    </row>
    <row r="61" spans="1:11" ht="13.5" customHeight="1">
      <c r="A61" s="310"/>
      <c r="B61" s="319"/>
      <c r="C61" s="310"/>
      <c r="D61" s="310"/>
      <c r="E61" s="310"/>
      <c r="F61" s="310"/>
      <c r="G61" s="310"/>
      <c r="H61" s="310"/>
      <c r="I61" s="310"/>
      <c r="J61" s="310"/>
      <c r="K61" s="310"/>
    </row>
    <row r="62" spans="1:11" ht="13.5" customHeight="1">
      <c r="A62" s="310"/>
      <c r="B62" s="319"/>
      <c r="C62" s="310"/>
      <c r="D62" s="310"/>
      <c r="E62" s="310"/>
      <c r="F62" s="310"/>
      <c r="G62" s="310"/>
      <c r="H62" s="310"/>
      <c r="I62" s="310"/>
      <c r="J62" s="310"/>
      <c r="K62" s="310"/>
    </row>
    <row r="63" spans="1:11" ht="13.5" customHeight="1">
      <c r="A63" s="310"/>
      <c r="B63" s="319"/>
      <c r="C63" s="310"/>
      <c r="D63" s="310"/>
      <c r="E63" s="310"/>
      <c r="F63" s="310"/>
      <c r="G63" s="310"/>
      <c r="H63" s="310"/>
      <c r="I63" s="310"/>
      <c r="J63" s="310"/>
      <c r="K63" s="310"/>
    </row>
    <row r="64" spans="1:11" ht="13.5" customHeight="1">
      <c r="A64" s="310"/>
      <c r="B64" s="319"/>
      <c r="C64" s="310"/>
      <c r="D64" s="310"/>
      <c r="E64" s="310"/>
      <c r="F64" s="310"/>
      <c r="G64" s="310"/>
      <c r="H64" s="310"/>
      <c r="I64" s="310"/>
      <c r="J64" s="310"/>
      <c r="K64" s="310"/>
    </row>
    <row r="65" spans="1:11" ht="13.5" customHeight="1">
      <c r="A65" s="310"/>
      <c r="B65" s="319"/>
      <c r="C65" s="310"/>
      <c r="D65" s="310"/>
      <c r="E65" s="310"/>
      <c r="F65" s="310"/>
      <c r="G65" s="310"/>
      <c r="H65" s="310"/>
      <c r="I65" s="310"/>
      <c r="J65" s="310"/>
      <c r="K65" s="310"/>
    </row>
    <row r="66" spans="1:11" ht="13.5" customHeight="1">
      <c r="A66" s="310"/>
      <c r="B66" s="319"/>
      <c r="C66" s="310"/>
      <c r="D66" s="310"/>
      <c r="E66" s="310"/>
      <c r="F66" s="310"/>
      <c r="G66" s="310"/>
      <c r="H66" s="310"/>
      <c r="I66" s="310"/>
      <c r="J66" s="310"/>
      <c r="K66" s="310"/>
    </row>
    <row r="67" spans="1:11" ht="13.5" customHeight="1">
      <c r="A67" s="310"/>
      <c r="B67" s="319"/>
      <c r="C67" s="310"/>
      <c r="D67" s="310"/>
      <c r="E67" s="310"/>
      <c r="F67" s="310"/>
      <c r="G67" s="310"/>
      <c r="H67" s="310"/>
      <c r="I67" s="310"/>
      <c r="J67" s="310"/>
      <c r="K67" s="310"/>
    </row>
    <row r="68" spans="1:11" ht="13.5" customHeight="1">
      <c r="A68" s="310"/>
      <c r="B68" s="319"/>
      <c r="C68" s="310"/>
      <c r="D68" s="310"/>
      <c r="E68" s="310"/>
      <c r="F68" s="310"/>
      <c r="G68" s="310"/>
      <c r="H68" s="310"/>
      <c r="I68" s="310"/>
      <c r="J68" s="310"/>
      <c r="K68" s="310"/>
    </row>
    <row r="69" spans="1:11" ht="13.5" customHeight="1">
      <c r="A69" s="310"/>
      <c r="B69" s="319"/>
      <c r="C69" s="310"/>
      <c r="D69" s="310"/>
      <c r="E69" s="310"/>
      <c r="F69" s="310"/>
      <c r="G69" s="310"/>
      <c r="H69" s="310"/>
      <c r="I69" s="310"/>
      <c r="J69" s="310"/>
      <c r="K69" s="310"/>
    </row>
    <row r="70" spans="1:11" ht="13.5" customHeight="1">
      <c r="A70" s="310"/>
      <c r="B70" s="319"/>
      <c r="C70" s="310"/>
      <c r="D70" s="310"/>
      <c r="E70" s="310"/>
      <c r="F70" s="310"/>
      <c r="G70" s="310"/>
      <c r="H70" s="310"/>
      <c r="I70" s="310"/>
      <c r="J70" s="310"/>
      <c r="K70" s="310"/>
    </row>
    <row r="71" spans="1:11" ht="13.5" customHeight="1">
      <c r="A71" s="310"/>
      <c r="B71" s="319"/>
      <c r="C71" s="310"/>
      <c r="D71" s="310"/>
      <c r="E71" s="310"/>
      <c r="F71" s="310"/>
      <c r="G71" s="310"/>
      <c r="H71" s="310"/>
      <c r="I71" s="310"/>
      <c r="J71" s="310"/>
      <c r="K71" s="310"/>
    </row>
    <row r="72" spans="1:11" ht="13.5" customHeight="1">
      <c r="A72" s="310"/>
      <c r="B72" s="319"/>
      <c r="C72" s="310"/>
      <c r="D72" s="310"/>
      <c r="E72" s="310"/>
      <c r="F72" s="310"/>
      <c r="G72" s="310"/>
      <c r="H72" s="310"/>
      <c r="I72" s="310"/>
      <c r="J72" s="310"/>
      <c r="K72" s="310"/>
    </row>
    <row r="73" spans="1:11" ht="13.5" customHeight="1">
      <c r="A73" s="310"/>
      <c r="B73" s="319"/>
      <c r="C73" s="310"/>
      <c r="D73" s="310"/>
      <c r="E73" s="310"/>
      <c r="F73" s="310"/>
      <c r="G73" s="310"/>
      <c r="H73" s="310"/>
      <c r="I73" s="310"/>
      <c r="J73" s="310"/>
      <c r="K73" s="310"/>
    </row>
    <row r="74" spans="1:11" ht="13.5" customHeight="1">
      <c r="A74" s="310"/>
      <c r="B74" s="319"/>
      <c r="C74" s="310"/>
      <c r="D74" s="310"/>
      <c r="E74" s="310"/>
      <c r="F74" s="310"/>
      <c r="G74" s="310"/>
      <c r="H74" s="310"/>
      <c r="I74" s="310"/>
      <c r="J74" s="310"/>
      <c r="K74" s="310"/>
    </row>
    <row r="75" spans="1:11" ht="13.5" customHeight="1">
      <c r="A75" s="310"/>
      <c r="B75" s="319"/>
      <c r="C75" s="310"/>
      <c r="D75" s="310"/>
      <c r="E75" s="310"/>
      <c r="F75" s="310"/>
      <c r="G75" s="310"/>
      <c r="H75" s="310"/>
      <c r="I75" s="310"/>
      <c r="J75" s="310"/>
      <c r="K75" s="310"/>
    </row>
    <row r="76" spans="1:11" ht="13.5" customHeight="1">
      <c r="A76" s="310"/>
      <c r="B76" s="319"/>
      <c r="C76" s="310"/>
      <c r="D76" s="310"/>
      <c r="E76" s="310"/>
      <c r="F76" s="310"/>
      <c r="G76" s="310"/>
      <c r="H76" s="310"/>
      <c r="I76" s="310"/>
      <c r="J76" s="310"/>
      <c r="K76" s="310"/>
    </row>
    <row r="77" spans="1:11" ht="13.5" customHeight="1">
      <c r="A77" s="310"/>
      <c r="B77" s="319"/>
      <c r="C77" s="310"/>
      <c r="D77" s="310"/>
      <c r="E77" s="310"/>
      <c r="F77" s="310"/>
      <c r="G77" s="310"/>
      <c r="H77" s="310"/>
      <c r="I77" s="310"/>
      <c r="J77" s="310"/>
      <c r="K77" s="310"/>
    </row>
    <row r="78" spans="1:11" ht="13.5" customHeight="1">
      <c r="A78" s="310"/>
      <c r="B78" s="319"/>
      <c r="C78" s="310"/>
      <c r="D78" s="310"/>
      <c r="E78" s="310"/>
      <c r="F78" s="310"/>
      <c r="G78" s="310"/>
      <c r="H78" s="310"/>
      <c r="I78" s="310"/>
      <c r="J78" s="310"/>
      <c r="K78" s="310"/>
    </row>
    <row r="79" spans="1:11" ht="13.5" customHeight="1">
      <c r="A79" s="310"/>
      <c r="B79" s="319"/>
      <c r="C79" s="310"/>
      <c r="D79" s="310"/>
      <c r="E79" s="310"/>
      <c r="F79" s="310"/>
      <c r="G79" s="310"/>
      <c r="H79" s="310"/>
      <c r="I79" s="310"/>
      <c r="J79" s="310"/>
      <c r="K79" s="310"/>
    </row>
    <row r="80" spans="1:11" ht="13.5" customHeight="1">
      <c r="A80" s="310"/>
      <c r="B80" s="319"/>
      <c r="C80" s="310"/>
      <c r="D80" s="310"/>
      <c r="E80" s="310"/>
      <c r="F80" s="310"/>
      <c r="G80" s="310"/>
      <c r="H80" s="310"/>
      <c r="I80" s="310"/>
      <c r="J80" s="310"/>
      <c r="K80" s="310"/>
    </row>
    <row r="81" spans="1:11" ht="13.5" customHeight="1">
      <c r="A81" s="310"/>
      <c r="B81" s="319"/>
      <c r="C81" s="310"/>
      <c r="D81" s="310"/>
      <c r="E81" s="310"/>
      <c r="F81" s="310"/>
      <c r="G81" s="310"/>
      <c r="H81" s="310"/>
      <c r="I81" s="310"/>
      <c r="J81" s="310"/>
      <c r="K81" s="310"/>
    </row>
    <row r="82" spans="1:11" ht="13.5" customHeight="1">
      <c r="A82" s="310"/>
      <c r="B82" s="319"/>
      <c r="C82" s="310"/>
      <c r="D82" s="310"/>
      <c r="E82" s="310"/>
      <c r="F82" s="310"/>
      <c r="G82" s="310"/>
      <c r="H82" s="310"/>
      <c r="I82" s="310"/>
      <c r="J82" s="310"/>
      <c r="K82" s="310"/>
    </row>
    <row r="83" spans="1:11" ht="13.5" customHeight="1">
      <c r="A83" s="310"/>
      <c r="B83" s="319"/>
      <c r="C83" s="310"/>
      <c r="D83" s="310"/>
      <c r="E83" s="310"/>
      <c r="F83" s="310"/>
      <c r="G83" s="310"/>
      <c r="H83" s="310"/>
      <c r="I83" s="310"/>
      <c r="J83" s="310"/>
      <c r="K83" s="310"/>
    </row>
    <row r="84" spans="1:11" ht="13.5" customHeight="1">
      <c r="A84" s="310"/>
      <c r="B84" s="319"/>
      <c r="C84" s="310"/>
      <c r="D84" s="310"/>
      <c r="E84" s="310"/>
      <c r="F84" s="310"/>
      <c r="G84" s="310"/>
      <c r="H84" s="310"/>
      <c r="I84" s="310"/>
      <c r="J84" s="310"/>
      <c r="K84" s="310"/>
    </row>
    <row r="85" spans="1:11" ht="13.5" customHeight="1">
      <c r="A85" s="310"/>
      <c r="B85" s="319"/>
      <c r="C85" s="310"/>
      <c r="D85" s="310"/>
      <c r="E85" s="310"/>
      <c r="F85" s="310"/>
      <c r="G85" s="310"/>
      <c r="H85" s="310"/>
      <c r="I85" s="310"/>
      <c r="J85" s="310"/>
      <c r="K85" s="310"/>
    </row>
    <row r="86" spans="1:11" ht="13.5" customHeight="1">
      <c r="A86" s="310"/>
      <c r="B86" s="319"/>
      <c r="C86" s="310"/>
      <c r="D86" s="310"/>
      <c r="E86" s="310"/>
      <c r="F86" s="310"/>
      <c r="G86" s="310"/>
      <c r="H86" s="310"/>
      <c r="I86" s="310"/>
      <c r="J86" s="310"/>
      <c r="K86" s="310"/>
    </row>
    <row r="87" spans="1:11" ht="13.5" customHeight="1">
      <c r="A87" s="310"/>
      <c r="B87" s="319"/>
      <c r="C87" s="310"/>
      <c r="D87" s="310"/>
      <c r="E87" s="310"/>
      <c r="F87" s="310"/>
      <c r="G87" s="310"/>
      <c r="H87" s="310"/>
      <c r="I87" s="310"/>
      <c r="J87" s="310"/>
      <c r="K87" s="310"/>
    </row>
    <row r="88" spans="1:11" ht="13.5" customHeight="1">
      <c r="A88" s="310"/>
      <c r="B88" s="319"/>
      <c r="C88" s="310"/>
      <c r="D88" s="310"/>
      <c r="E88" s="310"/>
      <c r="F88" s="310"/>
      <c r="G88" s="310"/>
      <c r="H88" s="310"/>
      <c r="I88" s="310"/>
      <c r="J88" s="310"/>
      <c r="K88" s="310"/>
    </row>
    <row r="89" spans="1:11" ht="13.5" customHeight="1">
      <c r="A89" s="310"/>
      <c r="B89" s="319"/>
      <c r="C89" s="310"/>
      <c r="D89" s="310"/>
      <c r="E89" s="310"/>
      <c r="F89" s="310"/>
      <c r="G89" s="310"/>
      <c r="H89" s="310"/>
      <c r="I89" s="310"/>
      <c r="J89" s="310"/>
      <c r="K89" s="310"/>
    </row>
    <row r="90" spans="1:11" ht="13.5" customHeight="1">
      <c r="A90" s="310"/>
      <c r="B90" s="319"/>
      <c r="C90" s="310"/>
      <c r="D90" s="310"/>
      <c r="E90" s="310"/>
      <c r="F90" s="310"/>
      <c r="G90" s="310"/>
      <c r="H90" s="310"/>
      <c r="I90" s="310"/>
      <c r="J90" s="310"/>
      <c r="K90" s="310"/>
    </row>
    <row r="91" spans="1:11" ht="13.5" customHeight="1">
      <c r="A91" s="310"/>
      <c r="B91" s="319"/>
      <c r="C91" s="310"/>
      <c r="D91" s="310"/>
      <c r="E91" s="310"/>
      <c r="F91" s="310"/>
      <c r="G91" s="310"/>
      <c r="H91" s="310"/>
      <c r="I91" s="310"/>
      <c r="J91" s="310"/>
      <c r="K91" s="310"/>
    </row>
    <row r="92" spans="1:11" ht="13.5" customHeight="1">
      <c r="A92" s="310"/>
      <c r="B92" s="319"/>
      <c r="C92" s="310"/>
      <c r="D92" s="310"/>
      <c r="E92" s="310"/>
      <c r="F92" s="310"/>
      <c r="G92" s="310"/>
      <c r="H92" s="310"/>
      <c r="I92" s="310"/>
      <c r="J92" s="310"/>
      <c r="K92" s="310"/>
    </row>
    <row r="93" spans="1:11" ht="13.5" customHeight="1">
      <c r="A93" s="310"/>
      <c r="B93" s="319"/>
      <c r="C93" s="310"/>
      <c r="D93" s="310"/>
      <c r="E93" s="310"/>
      <c r="F93" s="310"/>
      <c r="G93" s="310"/>
      <c r="H93" s="310"/>
      <c r="I93" s="310"/>
      <c r="J93" s="310"/>
      <c r="K93" s="310"/>
    </row>
    <row r="94" spans="1:11" ht="13.5" customHeight="1">
      <c r="A94" s="310"/>
      <c r="B94" s="319"/>
      <c r="C94" s="310"/>
      <c r="D94" s="310"/>
      <c r="E94" s="310"/>
      <c r="F94" s="310"/>
      <c r="G94" s="310"/>
      <c r="H94" s="310"/>
      <c r="I94" s="310"/>
      <c r="J94" s="310"/>
      <c r="K94" s="310"/>
    </row>
    <row r="95" spans="1:11" ht="13.5" customHeight="1">
      <c r="A95" s="310"/>
      <c r="B95" s="319"/>
      <c r="C95" s="310"/>
      <c r="D95" s="310"/>
      <c r="E95" s="310"/>
      <c r="F95" s="310"/>
      <c r="G95" s="310"/>
      <c r="H95" s="310"/>
      <c r="I95" s="310"/>
      <c r="J95" s="310"/>
      <c r="K95" s="310"/>
    </row>
    <row r="96" spans="1:11" ht="13.5" customHeight="1">
      <c r="A96" s="310"/>
      <c r="B96" s="319"/>
      <c r="C96" s="310"/>
      <c r="D96" s="310"/>
      <c r="E96" s="310"/>
      <c r="F96" s="310"/>
      <c r="G96" s="310"/>
      <c r="H96" s="310"/>
      <c r="I96" s="310"/>
      <c r="J96" s="310"/>
      <c r="K96" s="310"/>
    </row>
    <row r="97" spans="1:11" ht="13.5" customHeight="1">
      <c r="A97" s="310"/>
      <c r="B97" s="319"/>
      <c r="C97" s="310"/>
      <c r="D97" s="310"/>
      <c r="E97" s="310"/>
      <c r="F97" s="310"/>
      <c r="G97" s="310"/>
      <c r="H97" s="310"/>
      <c r="I97" s="310"/>
      <c r="J97" s="310"/>
      <c r="K97" s="310"/>
    </row>
    <row r="98" spans="1:11" ht="13.5" customHeight="1">
      <c r="A98" s="310"/>
      <c r="B98" s="319"/>
      <c r="C98" s="310"/>
      <c r="D98" s="310"/>
      <c r="E98" s="310"/>
      <c r="F98" s="310"/>
      <c r="G98" s="310"/>
      <c r="H98" s="310"/>
      <c r="I98" s="310"/>
      <c r="J98" s="310"/>
      <c r="K98" s="310"/>
    </row>
    <row r="99" spans="1:11" ht="13.5" customHeight="1">
      <c r="A99" s="310"/>
      <c r="B99" s="319"/>
      <c r="C99" s="310"/>
      <c r="D99" s="310"/>
      <c r="E99" s="310"/>
      <c r="F99" s="310"/>
      <c r="G99" s="310"/>
      <c r="H99" s="310"/>
      <c r="I99" s="310"/>
      <c r="J99" s="310"/>
      <c r="K99" s="310"/>
    </row>
    <row r="100" spans="1:11" ht="13.5" customHeight="1">
      <c r="A100" s="310"/>
      <c r="B100" s="319"/>
      <c r="C100" s="310"/>
      <c r="D100" s="310"/>
      <c r="E100" s="310"/>
      <c r="F100" s="310"/>
      <c r="G100" s="310"/>
      <c r="H100" s="310"/>
      <c r="I100" s="310"/>
      <c r="J100" s="310"/>
      <c r="K100" s="310"/>
    </row>
  </sheetData>
  <mergeCells count="1">
    <mergeCell ref="B2:D3"/>
  </mergeCells>
  <hyperlinks>
    <hyperlink ref="A1" location="null!A31" display="RETORNAR para o Índice" xr:uid="{00000000-0004-0000-0A00-000000000000}"/>
  </hyperlinks>
  <pageMargins left="0.511811024" right="0.511811024" top="0.78740157499999996" bottom="0.78740157499999996" header="0" footer="0"/>
  <pageSetup paperSize="9" orientation="portrai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FF00"/>
  </sheetPr>
  <dimension ref="A1:V141"/>
  <sheetViews>
    <sheetView showGridLines="0" workbookViewId="0"/>
  </sheetViews>
  <sheetFormatPr defaultColWidth="14.3984375" defaultRowHeight="15" customHeight="1"/>
  <cols>
    <col min="1" max="1" width="8.8984375" customWidth="1"/>
    <col min="2" max="2" width="35.69921875" customWidth="1"/>
    <col min="3" max="3" width="14.8984375" customWidth="1"/>
    <col min="4" max="13" width="15.09765625" customWidth="1"/>
    <col min="14" max="18" width="12.8984375" customWidth="1"/>
    <col min="19" max="19" width="34.296875" customWidth="1"/>
    <col min="20" max="22" width="2.09765625" customWidth="1"/>
  </cols>
  <sheetData>
    <row r="1" spans="1:22" ht="129" customHeight="1">
      <c r="A1" s="320"/>
      <c r="B1" s="547" t="s">
        <v>480</v>
      </c>
      <c r="C1" s="403"/>
      <c r="D1" s="403"/>
      <c r="E1" s="403"/>
      <c r="F1" s="403"/>
      <c r="G1" s="404"/>
      <c r="H1" s="240" t="s">
        <v>412</v>
      </c>
      <c r="I1" s="306"/>
      <c r="J1" s="6"/>
      <c r="K1" s="6"/>
      <c r="L1" s="7"/>
      <c r="M1" s="7"/>
      <c r="N1" s="7"/>
      <c r="O1" s="7"/>
      <c r="P1" s="7"/>
      <c r="Q1" s="7"/>
      <c r="R1" s="7"/>
      <c r="S1" s="7"/>
      <c r="T1" s="7"/>
      <c r="U1" s="7"/>
      <c r="V1" s="7"/>
    </row>
    <row r="2" spans="1:22" ht="144.75" customHeight="1">
      <c r="A2" s="321"/>
      <c r="B2" s="545" t="s">
        <v>481</v>
      </c>
      <c r="C2" s="403"/>
      <c r="D2" s="403"/>
      <c r="E2" s="403"/>
      <c r="F2" s="403"/>
      <c r="G2" s="403"/>
      <c r="H2" s="403"/>
      <c r="I2" s="403"/>
      <c r="J2" s="403"/>
      <c r="K2" s="404"/>
      <c r="L2" s="7"/>
      <c r="M2" s="7"/>
      <c r="N2" s="7"/>
      <c r="O2" s="7"/>
      <c r="P2" s="7"/>
      <c r="Q2" s="7"/>
      <c r="R2" s="7"/>
      <c r="S2" s="7"/>
      <c r="T2" s="7"/>
      <c r="U2" s="7"/>
      <c r="V2" s="7"/>
    </row>
    <row r="3" spans="1:22" ht="37.5" customHeight="1">
      <c r="A3" s="7"/>
      <c r="B3" s="461" t="s">
        <v>482</v>
      </c>
      <c r="C3" s="443"/>
      <c r="D3" s="424" t="s">
        <v>483</v>
      </c>
      <c r="E3" s="443"/>
      <c r="F3" s="424" t="s">
        <v>484</v>
      </c>
      <c r="G3" s="443"/>
      <c r="H3" s="424" t="s">
        <v>485</v>
      </c>
      <c r="I3" s="443"/>
      <c r="J3" s="424" t="s">
        <v>486</v>
      </c>
      <c r="K3" s="443"/>
      <c r="L3" s="424" t="s">
        <v>487</v>
      </c>
      <c r="M3" s="418"/>
      <c r="N3" s="7"/>
      <c r="O3" s="7"/>
      <c r="P3" s="7"/>
      <c r="Q3" s="7"/>
      <c r="R3" s="7"/>
      <c r="S3" s="7"/>
      <c r="T3" s="7"/>
      <c r="U3" s="7"/>
      <c r="V3" s="7"/>
    </row>
    <row r="4" spans="1:22" ht="64.5" customHeight="1">
      <c r="A4" s="7"/>
      <c r="B4" s="322" t="s">
        <v>488</v>
      </c>
      <c r="C4" s="233" t="s">
        <v>489</v>
      </c>
      <c r="D4" s="233" t="s">
        <v>490</v>
      </c>
      <c r="E4" s="323" t="s">
        <v>274</v>
      </c>
      <c r="F4" s="233" t="s">
        <v>490</v>
      </c>
      <c r="G4" s="323" t="s">
        <v>274</v>
      </c>
      <c r="H4" s="233" t="s">
        <v>490</v>
      </c>
      <c r="I4" s="323" t="s">
        <v>274</v>
      </c>
      <c r="J4" s="233" t="s">
        <v>490</v>
      </c>
      <c r="K4" s="323" t="s">
        <v>274</v>
      </c>
      <c r="L4" s="233" t="s">
        <v>490</v>
      </c>
      <c r="M4" s="144" t="s">
        <v>274</v>
      </c>
      <c r="N4" s="7"/>
      <c r="O4" s="324" t="s">
        <v>491</v>
      </c>
      <c r="P4" s="325"/>
      <c r="Q4" s="7"/>
      <c r="R4" s="7"/>
      <c r="S4" s="7"/>
      <c r="T4" s="7"/>
      <c r="U4" s="7"/>
      <c r="V4" s="7"/>
    </row>
    <row r="5" spans="1:22" ht="18.75" customHeight="1">
      <c r="A5" s="7"/>
      <c r="B5" s="326" t="s">
        <v>492</v>
      </c>
      <c r="C5" s="327">
        <v>0</v>
      </c>
      <c r="D5" s="328"/>
      <c r="E5" s="329"/>
      <c r="F5" s="329"/>
      <c r="G5" s="329"/>
      <c r="H5" s="329"/>
      <c r="I5" s="329"/>
      <c r="J5" s="329"/>
      <c r="K5" s="329"/>
      <c r="L5" s="329"/>
      <c r="M5" s="330"/>
      <c r="N5" s="7"/>
      <c r="O5" s="331"/>
      <c r="P5" s="332" t="s">
        <v>493</v>
      </c>
      <c r="Q5" s="7"/>
      <c r="R5" s="7"/>
      <c r="S5" s="7"/>
      <c r="T5" s="7"/>
      <c r="U5" s="7"/>
      <c r="V5" s="7"/>
    </row>
    <row r="6" spans="1:22" ht="38.25" customHeight="1">
      <c r="A6" s="7"/>
      <c r="B6" s="333"/>
      <c r="C6" s="334"/>
      <c r="D6" s="329"/>
      <c r="E6" s="329"/>
      <c r="F6" s="329"/>
      <c r="G6" s="329"/>
      <c r="H6" s="329"/>
      <c r="I6" s="329"/>
      <c r="J6" s="329"/>
      <c r="K6" s="329"/>
      <c r="L6" s="329"/>
      <c r="M6" s="330"/>
      <c r="N6" s="7"/>
      <c r="O6" s="335"/>
      <c r="P6" s="332" t="s">
        <v>494</v>
      </c>
      <c r="Q6" s="7"/>
      <c r="R6" s="7"/>
      <c r="S6" s="7"/>
      <c r="T6" s="7"/>
      <c r="U6" s="7"/>
      <c r="V6" s="7"/>
    </row>
    <row r="7" spans="1:22" ht="27" customHeight="1">
      <c r="A7" s="7"/>
      <c r="B7" s="336" t="s">
        <v>495</v>
      </c>
      <c r="C7" s="327">
        <v>0.04</v>
      </c>
      <c r="D7" s="337"/>
      <c r="E7" s="338"/>
      <c r="F7" s="338"/>
      <c r="G7" s="338"/>
      <c r="H7" s="338"/>
      <c r="I7" s="339"/>
      <c r="J7" s="329"/>
      <c r="K7" s="329"/>
      <c r="L7" s="337"/>
      <c r="M7" s="340"/>
      <c r="N7" s="7"/>
      <c r="O7" s="341"/>
      <c r="P7" s="332" t="s">
        <v>496</v>
      </c>
      <c r="Q7" s="7"/>
      <c r="R7" s="7"/>
      <c r="S7" s="7"/>
      <c r="T7" s="7"/>
      <c r="U7" s="7"/>
      <c r="V7" s="7"/>
    </row>
    <row r="8" spans="1:22" ht="18.75" customHeight="1">
      <c r="A8" s="7"/>
      <c r="B8" s="342"/>
      <c r="C8" s="334"/>
      <c r="D8" s="343"/>
      <c r="E8" s="344"/>
      <c r="F8" s="344"/>
      <c r="G8" s="344"/>
      <c r="H8" s="344"/>
      <c r="I8" s="345"/>
      <c r="J8" s="329"/>
      <c r="K8" s="329"/>
      <c r="L8" s="343"/>
      <c r="M8" s="346"/>
      <c r="N8" s="7"/>
      <c r="O8" s="347"/>
      <c r="P8" s="332" t="s">
        <v>497</v>
      </c>
      <c r="Q8" s="7"/>
      <c r="R8" s="7"/>
      <c r="S8" s="7"/>
      <c r="T8" s="7"/>
      <c r="U8" s="7"/>
      <c r="V8" s="7"/>
    </row>
    <row r="9" spans="1:22" ht="36" customHeight="1">
      <c r="A9" s="7"/>
      <c r="B9" s="336" t="s">
        <v>498</v>
      </c>
      <c r="C9" s="327">
        <v>0.04</v>
      </c>
      <c r="D9" s="343"/>
      <c r="E9" s="344"/>
      <c r="F9" s="344"/>
      <c r="G9" s="344"/>
      <c r="H9" s="344"/>
      <c r="I9" s="345"/>
      <c r="J9" s="329"/>
      <c r="K9" s="329"/>
      <c r="L9" s="343"/>
      <c r="M9" s="346"/>
      <c r="N9" s="7"/>
      <c r="O9" s="348"/>
      <c r="P9" s="332" t="s">
        <v>499</v>
      </c>
      <c r="Q9" s="7"/>
      <c r="R9" s="7"/>
      <c r="S9" s="7"/>
      <c r="T9" s="7"/>
      <c r="U9" s="7"/>
      <c r="V9" s="7"/>
    </row>
    <row r="10" spans="1:22" ht="16.5" customHeight="1">
      <c r="A10" s="7"/>
      <c r="B10" s="349"/>
      <c r="C10" s="350"/>
      <c r="D10" s="343"/>
      <c r="E10" s="344"/>
      <c r="F10" s="344"/>
      <c r="G10" s="344"/>
      <c r="H10" s="344"/>
      <c r="I10" s="345"/>
      <c r="J10" s="329"/>
      <c r="K10" s="329"/>
      <c r="L10" s="343"/>
      <c r="M10" s="346"/>
      <c r="N10" s="7"/>
      <c r="O10" s="351"/>
      <c r="P10" s="352" t="s">
        <v>500</v>
      </c>
      <c r="Q10" s="7"/>
      <c r="R10" s="7"/>
      <c r="S10" s="7"/>
      <c r="T10" s="7"/>
      <c r="U10" s="7"/>
      <c r="V10" s="7"/>
    </row>
    <row r="11" spans="1:22" ht="34.5" customHeight="1">
      <c r="A11" s="7"/>
      <c r="B11" s="342"/>
      <c r="C11" s="334"/>
      <c r="D11" s="343"/>
      <c r="E11" s="344"/>
      <c r="F11" s="344"/>
      <c r="G11" s="344"/>
      <c r="H11" s="344"/>
      <c r="I11" s="345"/>
      <c r="J11" s="329"/>
      <c r="K11" s="329"/>
      <c r="L11" s="343"/>
      <c r="M11" s="346"/>
      <c r="N11" s="7"/>
      <c r="O11" s="7"/>
      <c r="P11" s="7"/>
      <c r="Q11" s="7"/>
      <c r="R11" s="7"/>
      <c r="S11" s="7"/>
      <c r="T11" s="7"/>
      <c r="U11" s="7"/>
      <c r="V11" s="7"/>
    </row>
    <row r="12" spans="1:22" ht="18.75" customHeight="1">
      <c r="A12" s="7"/>
      <c r="B12" s="336" t="s">
        <v>501</v>
      </c>
      <c r="C12" s="353">
        <v>0.5</v>
      </c>
      <c r="D12" s="343"/>
      <c r="E12" s="344"/>
      <c r="F12" s="344"/>
      <c r="G12" s="344"/>
      <c r="H12" s="344"/>
      <c r="I12" s="345"/>
      <c r="J12" s="329"/>
      <c r="K12" s="329"/>
      <c r="L12" s="343"/>
      <c r="M12" s="346"/>
      <c r="N12" s="7"/>
      <c r="O12" s="7"/>
      <c r="P12" s="7"/>
      <c r="Q12" s="7"/>
      <c r="R12" s="7"/>
      <c r="S12" s="7"/>
      <c r="T12" s="7"/>
      <c r="U12" s="7"/>
      <c r="V12" s="7"/>
    </row>
    <row r="13" spans="1:22" ht="18.75" customHeight="1">
      <c r="A13" s="7"/>
      <c r="B13" s="349"/>
      <c r="C13" s="354"/>
      <c r="D13" s="343"/>
      <c r="E13" s="344"/>
      <c r="F13" s="344"/>
      <c r="G13" s="344"/>
      <c r="H13" s="344"/>
      <c r="I13" s="345"/>
      <c r="J13" s="329"/>
      <c r="K13" s="329"/>
      <c r="L13" s="343"/>
      <c r="M13" s="346"/>
      <c r="N13" s="7"/>
      <c r="O13" s="7"/>
      <c r="P13" s="7"/>
      <c r="Q13" s="7"/>
      <c r="R13" s="7"/>
      <c r="S13" s="7"/>
      <c r="T13" s="7"/>
      <c r="U13" s="7"/>
      <c r="V13" s="7"/>
    </row>
    <row r="14" spans="1:22" ht="34.5" customHeight="1">
      <c r="A14" s="7"/>
      <c r="B14" s="349"/>
      <c r="C14" s="354"/>
      <c r="D14" s="343"/>
      <c r="E14" s="344"/>
      <c r="F14" s="344"/>
      <c r="G14" s="344"/>
      <c r="H14" s="344"/>
      <c r="I14" s="345"/>
      <c r="J14" s="329"/>
      <c r="K14" s="329"/>
      <c r="L14" s="343"/>
      <c r="M14" s="346"/>
      <c r="N14" s="7"/>
      <c r="O14" s="7"/>
      <c r="P14" s="7"/>
      <c r="Q14" s="7"/>
      <c r="R14" s="7"/>
      <c r="S14" s="7"/>
      <c r="T14" s="7"/>
      <c r="U14" s="7"/>
      <c r="V14" s="7"/>
    </row>
    <row r="15" spans="1:22" ht="18.75" customHeight="1">
      <c r="A15" s="7"/>
      <c r="B15" s="342"/>
      <c r="C15" s="355"/>
      <c r="D15" s="356"/>
      <c r="E15" s="357"/>
      <c r="F15" s="357"/>
      <c r="G15" s="357"/>
      <c r="H15" s="357"/>
      <c r="I15" s="358"/>
      <c r="J15" s="329"/>
      <c r="K15" s="329"/>
      <c r="L15" s="356"/>
      <c r="M15" s="359"/>
      <c r="N15" s="7"/>
      <c r="O15" s="7"/>
      <c r="P15" s="7"/>
      <c r="Q15" s="7"/>
      <c r="R15" s="7"/>
      <c r="S15" s="7"/>
      <c r="T15" s="7"/>
      <c r="U15" s="7"/>
      <c r="V15" s="7"/>
    </row>
    <row r="16" spans="1:22" ht="34.5" customHeight="1">
      <c r="A16" s="7"/>
      <c r="B16" s="336" t="s">
        <v>502</v>
      </c>
      <c r="C16" s="327">
        <v>0.02</v>
      </c>
      <c r="D16" s="329"/>
      <c r="E16" s="329"/>
      <c r="F16" s="329"/>
      <c r="G16" s="329"/>
      <c r="H16" s="329"/>
      <c r="I16" s="329"/>
      <c r="J16" s="329"/>
      <c r="K16" s="329"/>
      <c r="L16" s="329"/>
      <c r="M16" s="330"/>
      <c r="N16" s="7"/>
      <c r="O16" s="7"/>
      <c r="P16" s="7"/>
      <c r="Q16" s="7"/>
      <c r="R16" s="7"/>
      <c r="S16" s="7"/>
      <c r="T16" s="7"/>
      <c r="U16" s="7"/>
      <c r="V16" s="7"/>
    </row>
    <row r="17" spans="1:22" ht="14.25" customHeight="1">
      <c r="A17" s="7"/>
      <c r="B17" s="349"/>
      <c r="C17" s="350"/>
      <c r="D17" s="329"/>
      <c r="E17" s="329"/>
      <c r="F17" s="329"/>
      <c r="G17" s="329"/>
      <c r="H17" s="329"/>
      <c r="I17" s="329"/>
      <c r="J17" s="329"/>
      <c r="K17" s="329"/>
      <c r="L17" s="329"/>
      <c r="M17" s="330"/>
      <c r="N17" s="7"/>
      <c r="O17" s="7"/>
      <c r="P17" s="7"/>
      <c r="Q17" s="7"/>
      <c r="R17" s="7"/>
      <c r="S17" s="7"/>
      <c r="T17" s="7"/>
      <c r="U17" s="7"/>
      <c r="V17" s="7"/>
    </row>
    <row r="18" spans="1:22" ht="16.5" customHeight="1">
      <c r="A18" s="7"/>
      <c r="B18" s="342"/>
      <c r="C18" s="334"/>
      <c r="D18" s="329"/>
      <c r="E18" s="329"/>
      <c r="F18" s="329"/>
      <c r="G18" s="329"/>
      <c r="H18" s="329"/>
      <c r="I18" s="329"/>
      <c r="J18" s="329"/>
      <c r="K18" s="329"/>
      <c r="L18" s="329"/>
      <c r="M18" s="330"/>
      <c r="N18" s="7"/>
      <c r="O18" s="7"/>
      <c r="P18" s="7"/>
      <c r="Q18" s="7"/>
      <c r="R18" s="7"/>
      <c r="S18" s="7"/>
      <c r="T18" s="7"/>
      <c r="U18" s="7"/>
      <c r="V18" s="7"/>
    </row>
    <row r="19" spans="1:22" ht="14.25" customHeight="1">
      <c r="A19" s="7"/>
      <c r="B19" s="336" t="s">
        <v>133</v>
      </c>
      <c r="C19" s="327">
        <v>0.1</v>
      </c>
      <c r="D19" s="329"/>
      <c r="E19" s="329"/>
      <c r="F19" s="329"/>
      <c r="G19" s="329"/>
      <c r="H19" s="329"/>
      <c r="I19" s="329"/>
      <c r="J19" s="329"/>
      <c r="K19" s="329"/>
      <c r="L19" s="329"/>
      <c r="M19" s="330"/>
      <c r="N19" s="7"/>
      <c r="O19" s="7"/>
      <c r="P19" s="7"/>
      <c r="Q19" s="7"/>
      <c r="R19" s="7"/>
      <c r="S19" s="7"/>
      <c r="T19" s="7"/>
      <c r="U19" s="7"/>
      <c r="V19" s="7"/>
    </row>
    <row r="20" spans="1:22" ht="14.25" customHeight="1">
      <c r="A20" s="7"/>
      <c r="B20" s="349"/>
      <c r="C20" s="350"/>
      <c r="D20" s="329"/>
      <c r="E20" s="329"/>
      <c r="F20" s="329"/>
      <c r="G20" s="329"/>
      <c r="H20" s="329"/>
      <c r="I20" s="329"/>
      <c r="J20" s="329"/>
      <c r="K20" s="329"/>
      <c r="L20" s="329"/>
      <c r="M20" s="330"/>
      <c r="N20" s="7"/>
      <c r="O20" s="7"/>
      <c r="P20" s="7"/>
      <c r="Q20" s="7"/>
      <c r="R20" s="7"/>
      <c r="S20" s="7"/>
      <c r="T20" s="7"/>
      <c r="U20" s="7"/>
      <c r="V20" s="7"/>
    </row>
    <row r="21" spans="1:22" ht="14.25" customHeight="1">
      <c r="A21" s="7"/>
      <c r="B21" s="349"/>
      <c r="C21" s="350"/>
      <c r="D21" s="329"/>
      <c r="E21" s="329"/>
      <c r="F21" s="329"/>
      <c r="G21" s="329"/>
      <c r="H21" s="329"/>
      <c r="I21" s="329"/>
      <c r="J21" s="329"/>
      <c r="K21" s="329"/>
      <c r="L21" s="329"/>
      <c r="M21" s="330"/>
      <c r="N21" s="7"/>
      <c r="O21" s="7"/>
      <c r="P21" s="7"/>
      <c r="Q21" s="7"/>
      <c r="R21" s="7"/>
      <c r="S21" s="7"/>
      <c r="T21" s="7"/>
      <c r="U21" s="7"/>
      <c r="V21" s="7"/>
    </row>
    <row r="22" spans="1:22" ht="18.75" customHeight="1">
      <c r="A22" s="7"/>
      <c r="B22" s="342"/>
      <c r="C22" s="334"/>
      <c r="D22" s="329"/>
      <c r="E22" s="329"/>
      <c r="F22" s="329"/>
      <c r="G22" s="329"/>
      <c r="H22" s="329"/>
      <c r="I22" s="329"/>
      <c r="J22" s="329"/>
      <c r="K22" s="329"/>
      <c r="L22" s="329"/>
      <c r="M22" s="330"/>
      <c r="N22" s="7"/>
      <c r="O22" s="7"/>
      <c r="P22" s="7"/>
      <c r="Q22" s="7"/>
      <c r="R22" s="7"/>
      <c r="S22" s="7"/>
      <c r="T22" s="7"/>
      <c r="U22" s="7"/>
      <c r="V22" s="7"/>
    </row>
    <row r="23" spans="1:22" ht="34.5" customHeight="1">
      <c r="A23" s="7"/>
      <c r="B23" s="336" t="s">
        <v>134</v>
      </c>
      <c r="C23" s="327">
        <v>0.1</v>
      </c>
      <c r="D23" s="329"/>
      <c r="E23" s="329"/>
      <c r="F23" s="329"/>
      <c r="G23" s="329"/>
      <c r="H23" s="329"/>
      <c r="I23" s="329"/>
      <c r="J23" s="329"/>
      <c r="K23" s="329"/>
      <c r="L23" s="329"/>
      <c r="M23" s="330"/>
      <c r="N23" s="7"/>
      <c r="O23" s="7"/>
      <c r="P23" s="7"/>
      <c r="Q23" s="7"/>
      <c r="R23" s="7"/>
      <c r="S23" s="7"/>
      <c r="T23" s="7"/>
      <c r="U23" s="7"/>
      <c r="V23" s="7"/>
    </row>
    <row r="24" spans="1:22" ht="16.5" customHeight="1">
      <c r="A24" s="7"/>
      <c r="B24" s="349"/>
      <c r="C24" s="350"/>
      <c r="D24" s="329"/>
      <c r="E24" s="329"/>
      <c r="F24" s="329"/>
      <c r="G24" s="329"/>
      <c r="H24" s="329"/>
      <c r="I24" s="329"/>
      <c r="J24" s="329"/>
      <c r="K24" s="329"/>
      <c r="L24" s="329"/>
      <c r="M24" s="330"/>
      <c r="N24" s="7"/>
      <c r="O24" s="7"/>
      <c r="P24" s="7"/>
      <c r="Q24" s="7"/>
      <c r="R24" s="7"/>
      <c r="S24" s="7"/>
      <c r="T24" s="7"/>
      <c r="U24" s="7"/>
      <c r="V24" s="7"/>
    </row>
    <row r="25" spans="1:22" ht="16.5" customHeight="1">
      <c r="A25" s="7"/>
      <c r="B25" s="360"/>
      <c r="C25" s="334"/>
      <c r="D25" s="329"/>
      <c r="E25" s="329"/>
      <c r="F25" s="329"/>
      <c r="G25" s="329"/>
      <c r="H25" s="329"/>
      <c r="I25" s="329"/>
      <c r="J25" s="329"/>
      <c r="K25" s="329"/>
      <c r="L25" s="329"/>
      <c r="M25" s="330"/>
      <c r="N25" s="7"/>
      <c r="O25" s="7"/>
      <c r="P25" s="7"/>
      <c r="Q25" s="7"/>
      <c r="R25" s="7"/>
      <c r="S25" s="7"/>
      <c r="T25" s="7"/>
      <c r="U25" s="7"/>
      <c r="V25" s="7"/>
    </row>
    <row r="26" spans="1:22" ht="24.75" customHeight="1">
      <c r="A26" s="7"/>
      <c r="B26" s="7"/>
      <c r="C26" s="7"/>
      <c r="D26" s="7"/>
      <c r="E26" s="7"/>
      <c r="F26" s="7"/>
      <c r="G26" s="7"/>
      <c r="H26" s="7"/>
      <c r="I26" s="7"/>
      <c r="J26" s="7"/>
      <c r="K26" s="7"/>
      <c r="L26" s="7"/>
      <c r="M26" s="7"/>
      <c r="N26" s="7"/>
      <c r="O26" s="7"/>
      <c r="P26" s="7"/>
      <c r="Q26" s="7"/>
      <c r="R26" s="7"/>
      <c r="S26" s="7"/>
      <c r="T26" s="7"/>
      <c r="U26" s="7"/>
      <c r="V26" s="7"/>
    </row>
    <row r="27" spans="1:22" ht="61.5" customHeight="1">
      <c r="A27" s="361" t="s">
        <v>503</v>
      </c>
      <c r="B27" s="362" t="s">
        <v>504</v>
      </c>
      <c r="C27" s="363"/>
      <c r="D27" s="363"/>
      <c r="E27" s="363"/>
      <c r="F27" s="363"/>
      <c r="G27" s="363"/>
      <c r="H27" s="363"/>
      <c r="I27" s="363"/>
      <c r="J27" s="363"/>
      <c r="K27" s="363"/>
      <c r="L27" s="363"/>
      <c r="M27" s="363"/>
      <c r="N27" s="7"/>
      <c r="O27" s="7"/>
      <c r="P27" s="7"/>
      <c r="Q27" s="7"/>
      <c r="R27" s="7"/>
      <c r="S27" s="7"/>
      <c r="T27" s="7"/>
      <c r="U27" s="7"/>
      <c r="V27" s="7"/>
    </row>
    <row r="28" spans="1:22" ht="87" customHeight="1">
      <c r="A28" s="7"/>
      <c r="B28" s="546" t="s">
        <v>505</v>
      </c>
      <c r="C28" s="403"/>
      <c r="D28" s="403"/>
      <c r="E28" s="403"/>
      <c r="F28" s="403"/>
      <c r="G28" s="403"/>
      <c r="H28" s="403"/>
      <c r="I28" s="403"/>
      <c r="J28" s="403"/>
      <c r="K28" s="404"/>
      <c r="L28" s="364"/>
      <c r="M28" s="364"/>
      <c r="N28" s="7"/>
      <c r="O28" s="7"/>
      <c r="P28" s="7"/>
      <c r="Q28" s="7"/>
      <c r="R28" s="7"/>
      <c r="S28" s="7"/>
      <c r="T28" s="7"/>
      <c r="U28" s="7"/>
      <c r="V28" s="7"/>
    </row>
    <row r="29" spans="1:22" ht="33" customHeight="1">
      <c r="A29" s="7"/>
      <c r="B29" s="537" t="s">
        <v>506</v>
      </c>
      <c r="C29" s="450"/>
      <c r="D29" s="539" t="s">
        <v>507</v>
      </c>
      <c r="E29" s="365" t="s">
        <v>508</v>
      </c>
      <c r="F29" s="366"/>
      <c r="G29" s="366"/>
      <c r="H29" s="366"/>
      <c r="I29" s="366"/>
      <c r="J29" s="366"/>
      <c r="K29" s="366"/>
      <c r="L29" s="366"/>
      <c r="M29" s="366"/>
      <c r="N29" s="366"/>
      <c r="O29" s="366"/>
      <c r="P29" s="366"/>
      <c r="Q29" s="366"/>
      <c r="R29" s="366"/>
      <c r="S29" s="367"/>
      <c r="T29" s="7"/>
      <c r="U29" s="7"/>
      <c r="V29" s="7"/>
    </row>
    <row r="30" spans="1:22" ht="18.75" customHeight="1">
      <c r="A30" s="7"/>
      <c r="B30" s="451"/>
      <c r="C30" s="453"/>
      <c r="D30" s="430"/>
      <c r="E30" s="368">
        <v>2018</v>
      </c>
      <c r="F30" s="368">
        <v>2019</v>
      </c>
      <c r="G30" s="368">
        <v>2020</v>
      </c>
      <c r="H30" s="369">
        <v>43831</v>
      </c>
      <c r="I30" s="369">
        <v>43862</v>
      </c>
      <c r="J30" s="369">
        <v>43891</v>
      </c>
      <c r="K30" s="369">
        <v>43922</v>
      </c>
      <c r="L30" s="369">
        <v>43952</v>
      </c>
      <c r="M30" s="369">
        <v>43983</v>
      </c>
      <c r="N30" s="369">
        <v>44013</v>
      </c>
      <c r="O30" s="369">
        <v>44044</v>
      </c>
      <c r="P30" s="369">
        <v>44075</v>
      </c>
      <c r="Q30" s="369">
        <v>44105</v>
      </c>
      <c r="R30" s="369">
        <v>44136</v>
      </c>
      <c r="S30" s="370">
        <v>44166</v>
      </c>
      <c r="T30" s="7"/>
      <c r="U30" s="7"/>
      <c r="V30" s="7"/>
    </row>
    <row r="31" spans="1:22" ht="18.75" customHeight="1">
      <c r="A31" s="7"/>
      <c r="B31" s="540" t="s">
        <v>509</v>
      </c>
      <c r="C31" s="443"/>
      <c r="D31" s="371"/>
      <c r="E31" s="372"/>
      <c r="F31" s="372"/>
      <c r="G31" s="372"/>
      <c r="H31" s="373"/>
      <c r="I31" s="373"/>
      <c r="J31" s="373"/>
      <c r="K31" s="373"/>
      <c r="L31" s="373"/>
      <c r="M31" s="373"/>
      <c r="N31" s="373"/>
      <c r="O31" s="373"/>
      <c r="P31" s="373"/>
      <c r="Q31" s="373"/>
      <c r="R31" s="373"/>
      <c r="S31" s="374"/>
      <c r="T31" s="7"/>
      <c r="U31" s="7"/>
      <c r="V31" s="7"/>
    </row>
    <row r="32" spans="1:22" ht="18.75" customHeight="1">
      <c r="A32" s="7"/>
      <c r="B32" s="544" t="s">
        <v>510</v>
      </c>
      <c r="C32" s="443"/>
      <c r="D32" s="371"/>
      <c r="E32" s="372"/>
      <c r="F32" s="372"/>
      <c r="G32" s="372"/>
      <c r="H32" s="373"/>
      <c r="I32" s="373"/>
      <c r="J32" s="373"/>
      <c r="K32" s="373"/>
      <c r="L32" s="373"/>
      <c r="M32" s="373"/>
      <c r="N32" s="373"/>
      <c r="O32" s="373"/>
      <c r="P32" s="373"/>
      <c r="Q32" s="373"/>
      <c r="R32" s="373"/>
      <c r="S32" s="374"/>
      <c r="T32" s="7"/>
      <c r="U32" s="7"/>
      <c r="V32" s="7"/>
    </row>
    <row r="33" spans="1:22" ht="18.75" customHeight="1">
      <c r="A33" s="7"/>
      <c r="B33" s="544" t="s">
        <v>511</v>
      </c>
      <c r="C33" s="443"/>
      <c r="D33" s="371"/>
      <c r="E33" s="372"/>
      <c r="F33" s="372"/>
      <c r="G33" s="372"/>
      <c r="H33" s="373"/>
      <c r="I33" s="373"/>
      <c r="J33" s="373"/>
      <c r="K33" s="373"/>
      <c r="L33" s="373"/>
      <c r="M33" s="373"/>
      <c r="N33" s="373"/>
      <c r="O33" s="373"/>
      <c r="P33" s="373"/>
      <c r="Q33" s="373"/>
      <c r="R33" s="373"/>
      <c r="S33" s="374"/>
      <c r="T33" s="7"/>
      <c r="U33" s="7"/>
      <c r="V33" s="7"/>
    </row>
    <row r="34" spans="1:22" ht="18.75" customHeight="1">
      <c r="A34" s="7"/>
      <c r="B34" s="544" t="s">
        <v>512</v>
      </c>
      <c r="C34" s="443"/>
      <c r="D34" s="371"/>
      <c r="E34" s="372"/>
      <c r="F34" s="372"/>
      <c r="G34" s="372"/>
      <c r="H34" s="373"/>
      <c r="I34" s="373"/>
      <c r="J34" s="373"/>
      <c r="K34" s="373"/>
      <c r="L34" s="373"/>
      <c r="M34" s="373"/>
      <c r="N34" s="373"/>
      <c r="O34" s="373"/>
      <c r="P34" s="373"/>
      <c r="Q34" s="373"/>
      <c r="R34" s="373"/>
      <c r="S34" s="374"/>
      <c r="T34" s="7"/>
      <c r="U34" s="7"/>
      <c r="V34" s="7"/>
    </row>
    <row r="35" spans="1:22" ht="18.75" customHeight="1">
      <c r="A35" s="7"/>
      <c r="B35" s="544"/>
      <c r="C35" s="443"/>
      <c r="D35" s="371"/>
      <c r="E35" s="372"/>
      <c r="F35" s="372"/>
      <c r="G35" s="372"/>
      <c r="H35" s="373"/>
      <c r="I35" s="373"/>
      <c r="J35" s="373"/>
      <c r="K35" s="373"/>
      <c r="L35" s="373"/>
      <c r="M35" s="373"/>
      <c r="N35" s="373"/>
      <c r="O35" s="373"/>
      <c r="P35" s="373"/>
      <c r="Q35" s="373"/>
      <c r="R35" s="373"/>
      <c r="S35" s="374"/>
      <c r="T35" s="7"/>
      <c r="U35" s="7"/>
      <c r="V35" s="7"/>
    </row>
    <row r="36" spans="1:22" ht="18.75" customHeight="1">
      <c r="A36" s="7"/>
      <c r="B36" s="540" t="s">
        <v>513</v>
      </c>
      <c r="C36" s="443"/>
      <c r="D36" s="371"/>
      <c r="E36" s="372"/>
      <c r="F36" s="372"/>
      <c r="G36" s="372"/>
      <c r="H36" s="373"/>
      <c r="I36" s="373"/>
      <c r="J36" s="373"/>
      <c r="K36" s="373"/>
      <c r="L36" s="373"/>
      <c r="M36" s="373"/>
      <c r="N36" s="373"/>
      <c r="O36" s="373"/>
      <c r="P36" s="373"/>
      <c r="Q36" s="373"/>
      <c r="R36" s="373"/>
      <c r="S36" s="374"/>
      <c r="T36" s="7"/>
      <c r="U36" s="7"/>
      <c r="V36" s="7"/>
    </row>
    <row r="37" spans="1:22" ht="18.75" customHeight="1">
      <c r="A37" s="7"/>
      <c r="B37" s="544" t="s">
        <v>510</v>
      </c>
      <c r="C37" s="443"/>
      <c r="D37" s="371"/>
      <c r="E37" s="372"/>
      <c r="F37" s="372"/>
      <c r="G37" s="372"/>
      <c r="H37" s="373"/>
      <c r="I37" s="373"/>
      <c r="J37" s="373"/>
      <c r="K37" s="373"/>
      <c r="L37" s="373"/>
      <c r="M37" s="373"/>
      <c r="N37" s="373"/>
      <c r="O37" s="373"/>
      <c r="P37" s="373"/>
      <c r="Q37" s="373"/>
      <c r="R37" s="373"/>
      <c r="S37" s="374"/>
      <c r="T37" s="7"/>
      <c r="U37" s="7"/>
      <c r="V37" s="7"/>
    </row>
    <row r="38" spans="1:22" ht="18.75" customHeight="1">
      <c r="A38" s="7"/>
      <c r="B38" s="544" t="s">
        <v>511</v>
      </c>
      <c r="C38" s="443"/>
      <c r="D38" s="371"/>
      <c r="E38" s="372"/>
      <c r="F38" s="372"/>
      <c r="G38" s="372"/>
      <c r="H38" s="373"/>
      <c r="I38" s="373"/>
      <c r="J38" s="373"/>
      <c r="K38" s="373"/>
      <c r="L38" s="373"/>
      <c r="M38" s="373"/>
      <c r="N38" s="373"/>
      <c r="O38" s="373"/>
      <c r="P38" s="373"/>
      <c r="Q38" s="373"/>
      <c r="R38" s="373"/>
      <c r="S38" s="374"/>
      <c r="T38" s="7"/>
      <c r="U38" s="7"/>
      <c r="V38" s="7"/>
    </row>
    <row r="39" spans="1:22" ht="18.75" customHeight="1">
      <c r="A39" s="7"/>
      <c r="B39" s="544" t="s">
        <v>514</v>
      </c>
      <c r="C39" s="443"/>
      <c r="D39" s="371"/>
      <c r="E39" s="372"/>
      <c r="F39" s="372"/>
      <c r="G39" s="372"/>
      <c r="H39" s="373"/>
      <c r="I39" s="373"/>
      <c r="J39" s="373"/>
      <c r="K39" s="373"/>
      <c r="L39" s="373"/>
      <c r="M39" s="373"/>
      <c r="N39" s="373"/>
      <c r="O39" s="373"/>
      <c r="P39" s="373"/>
      <c r="Q39" s="373"/>
      <c r="R39" s="373"/>
      <c r="S39" s="374"/>
      <c r="T39" s="7"/>
      <c r="U39" s="7"/>
      <c r="V39" s="7"/>
    </row>
    <row r="40" spans="1:22" ht="18.75" customHeight="1">
      <c r="A40" s="7"/>
      <c r="B40" s="544" t="s">
        <v>515</v>
      </c>
      <c r="C40" s="443"/>
      <c r="D40" s="371"/>
      <c r="E40" s="372"/>
      <c r="F40" s="372"/>
      <c r="G40" s="372"/>
      <c r="H40" s="373"/>
      <c r="I40" s="373"/>
      <c r="J40" s="373"/>
      <c r="K40" s="373"/>
      <c r="L40" s="373"/>
      <c r="M40" s="373"/>
      <c r="N40" s="373"/>
      <c r="O40" s="373"/>
      <c r="P40" s="373"/>
      <c r="Q40" s="373"/>
      <c r="R40" s="373"/>
      <c r="S40" s="374"/>
      <c r="T40" s="7"/>
      <c r="U40" s="7"/>
      <c r="V40" s="7"/>
    </row>
    <row r="41" spans="1:22" ht="18.75" customHeight="1">
      <c r="A41" s="7"/>
      <c r="B41" s="544" t="s">
        <v>512</v>
      </c>
      <c r="C41" s="443"/>
      <c r="D41" s="371"/>
      <c r="E41" s="372"/>
      <c r="F41" s="372"/>
      <c r="G41" s="372"/>
      <c r="H41" s="373"/>
      <c r="I41" s="373"/>
      <c r="J41" s="373"/>
      <c r="K41" s="373"/>
      <c r="L41" s="373"/>
      <c r="M41" s="373"/>
      <c r="N41" s="373"/>
      <c r="O41" s="373"/>
      <c r="P41" s="373"/>
      <c r="Q41" s="373"/>
      <c r="R41" s="373"/>
      <c r="S41" s="374"/>
      <c r="T41" s="7"/>
      <c r="U41" s="7"/>
      <c r="V41" s="7"/>
    </row>
    <row r="42" spans="1:22" ht="18.75" customHeight="1">
      <c r="A42" s="7"/>
      <c r="B42" s="544"/>
      <c r="C42" s="443"/>
      <c r="D42" s="371"/>
      <c r="E42" s="372"/>
      <c r="F42" s="372"/>
      <c r="G42" s="372"/>
      <c r="H42" s="373"/>
      <c r="I42" s="373"/>
      <c r="J42" s="373"/>
      <c r="K42" s="373"/>
      <c r="L42" s="373"/>
      <c r="M42" s="373"/>
      <c r="N42" s="373"/>
      <c r="O42" s="373"/>
      <c r="P42" s="373"/>
      <c r="Q42" s="373"/>
      <c r="R42" s="373"/>
      <c r="S42" s="374"/>
      <c r="T42" s="7"/>
      <c r="U42" s="7"/>
      <c r="V42" s="7"/>
    </row>
    <row r="43" spans="1:22" ht="18.75" customHeight="1">
      <c r="A43" s="7"/>
      <c r="B43" s="540" t="s">
        <v>516</v>
      </c>
      <c r="C43" s="443"/>
      <c r="D43" s="371"/>
      <c r="E43" s="372"/>
      <c r="F43" s="372"/>
      <c r="G43" s="372"/>
      <c r="H43" s="373"/>
      <c r="I43" s="373"/>
      <c r="J43" s="373"/>
      <c r="K43" s="373"/>
      <c r="L43" s="373"/>
      <c r="M43" s="373"/>
      <c r="N43" s="373"/>
      <c r="O43" s="373"/>
      <c r="P43" s="373"/>
      <c r="Q43" s="373"/>
      <c r="R43" s="373"/>
      <c r="S43" s="374"/>
      <c r="T43" s="7"/>
      <c r="U43" s="7"/>
      <c r="V43" s="7"/>
    </row>
    <row r="44" spans="1:22" ht="18.75" customHeight="1">
      <c r="A44" s="7"/>
      <c r="B44" s="544" t="s">
        <v>510</v>
      </c>
      <c r="C44" s="443"/>
      <c r="D44" s="371"/>
      <c r="E44" s="372"/>
      <c r="F44" s="372"/>
      <c r="G44" s="372"/>
      <c r="H44" s="373"/>
      <c r="I44" s="373"/>
      <c r="J44" s="373"/>
      <c r="K44" s="373"/>
      <c r="L44" s="373"/>
      <c r="M44" s="373"/>
      <c r="N44" s="373"/>
      <c r="O44" s="373"/>
      <c r="P44" s="373"/>
      <c r="Q44" s="373"/>
      <c r="R44" s="373"/>
      <c r="S44" s="374"/>
      <c r="T44" s="7"/>
      <c r="U44" s="7"/>
      <c r="V44" s="7"/>
    </row>
    <row r="45" spans="1:22" ht="18.75" customHeight="1">
      <c r="A45" s="7"/>
      <c r="B45" s="544" t="s">
        <v>511</v>
      </c>
      <c r="C45" s="443"/>
      <c r="D45" s="371"/>
      <c r="E45" s="372"/>
      <c r="F45" s="372"/>
      <c r="G45" s="372"/>
      <c r="H45" s="373"/>
      <c r="I45" s="373"/>
      <c r="J45" s="373"/>
      <c r="K45" s="373"/>
      <c r="L45" s="373"/>
      <c r="M45" s="373"/>
      <c r="N45" s="373"/>
      <c r="O45" s="373"/>
      <c r="P45" s="373"/>
      <c r="Q45" s="373"/>
      <c r="R45" s="373"/>
      <c r="S45" s="374"/>
      <c r="T45" s="7"/>
      <c r="U45" s="7"/>
      <c r="V45" s="7"/>
    </row>
    <row r="46" spans="1:22" ht="18.75" customHeight="1">
      <c r="A46" s="7"/>
      <c r="B46" s="544" t="s">
        <v>512</v>
      </c>
      <c r="C46" s="443"/>
      <c r="D46" s="371"/>
      <c r="E46" s="372"/>
      <c r="F46" s="372"/>
      <c r="G46" s="372"/>
      <c r="H46" s="373"/>
      <c r="I46" s="373"/>
      <c r="J46" s="373"/>
      <c r="K46" s="373"/>
      <c r="L46" s="373"/>
      <c r="M46" s="373"/>
      <c r="N46" s="373"/>
      <c r="O46" s="373"/>
      <c r="P46" s="373"/>
      <c r="Q46" s="373"/>
      <c r="R46" s="373"/>
      <c r="S46" s="374"/>
      <c r="T46" s="7"/>
      <c r="U46" s="7"/>
      <c r="V46" s="7"/>
    </row>
    <row r="47" spans="1:22" ht="18.75" customHeight="1">
      <c r="A47" s="7"/>
      <c r="B47" s="544"/>
      <c r="C47" s="443"/>
      <c r="D47" s="371"/>
      <c r="E47" s="372"/>
      <c r="F47" s="372"/>
      <c r="G47" s="372"/>
      <c r="H47" s="373"/>
      <c r="I47" s="373"/>
      <c r="J47" s="373"/>
      <c r="K47" s="373"/>
      <c r="L47" s="373"/>
      <c r="M47" s="373"/>
      <c r="N47" s="373"/>
      <c r="O47" s="373"/>
      <c r="P47" s="373"/>
      <c r="Q47" s="373"/>
      <c r="R47" s="373"/>
      <c r="S47" s="374"/>
      <c r="T47" s="7"/>
      <c r="U47" s="7"/>
      <c r="V47" s="7"/>
    </row>
    <row r="48" spans="1:22" ht="18.75" customHeight="1">
      <c r="A48" s="7"/>
      <c r="B48" s="540" t="s">
        <v>517</v>
      </c>
      <c r="C48" s="443"/>
      <c r="D48" s="371"/>
      <c r="E48" s="372"/>
      <c r="F48" s="372"/>
      <c r="G48" s="372"/>
      <c r="H48" s="373"/>
      <c r="I48" s="373"/>
      <c r="J48" s="373"/>
      <c r="K48" s="373"/>
      <c r="L48" s="373"/>
      <c r="M48" s="373"/>
      <c r="N48" s="373"/>
      <c r="O48" s="373"/>
      <c r="P48" s="373"/>
      <c r="Q48" s="373"/>
      <c r="R48" s="373"/>
      <c r="S48" s="374"/>
      <c r="T48" s="7"/>
      <c r="U48" s="7"/>
      <c r="V48" s="7"/>
    </row>
    <row r="49" spans="1:22" ht="18.75" customHeight="1">
      <c r="A49" s="7"/>
      <c r="B49" s="544" t="s">
        <v>510</v>
      </c>
      <c r="C49" s="443"/>
      <c r="D49" s="371"/>
      <c r="E49" s="372"/>
      <c r="F49" s="372"/>
      <c r="G49" s="372"/>
      <c r="H49" s="373"/>
      <c r="I49" s="373"/>
      <c r="J49" s="373"/>
      <c r="K49" s="373"/>
      <c r="L49" s="373"/>
      <c r="M49" s="373"/>
      <c r="N49" s="373"/>
      <c r="O49" s="373"/>
      <c r="P49" s="373"/>
      <c r="Q49" s="373"/>
      <c r="R49" s="373"/>
      <c r="S49" s="374"/>
      <c r="T49" s="7"/>
      <c r="U49" s="7"/>
      <c r="V49" s="7"/>
    </row>
    <row r="50" spans="1:22" ht="18.75" customHeight="1">
      <c r="A50" s="7"/>
      <c r="B50" s="544" t="s">
        <v>511</v>
      </c>
      <c r="C50" s="443"/>
      <c r="D50" s="371"/>
      <c r="E50" s="372"/>
      <c r="F50" s="372"/>
      <c r="G50" s="372"/>
      <c r="H50" s="373"/>
      <c r="I50" s="373"/>
      <c r="J50" s="373"/>
      <c r="K50" s="373"/>
      <c r="L50" s="373"/>
      <c r="M50" s="373"/>
      <c r="N50" s="373"/>
      <c r="O50" s="373"/>
      <c r="P50" s="373"/>
      <c r="Q50" s="373"/>
      <c r="R50" s="373"/>
      <c r="S50" s="374"/>
      <c r="T50" s="7"/>
      <c r="U50" s="7"/>
      <c r="V50" s="7"/>
    </row>
    <row r="51" spans="1:22" ht="18.75" customHeight="1">
      <c r="A51" s="7"/>
      <c r="B51" s="544" t="s">
        <v>512</v>
      </c>
      <c r="C51" s="443"/>
      <c r="D51" s="371"/>
      <c r="E51" s="372"/>
      <c r="F51" s="372"/>
      <c r="G51" s="372"/>
      <c r="H51" s="373"/>
      <c r="I51" s="373"/>
      <c r="J51" s="373"/>
      <c r="K51" s="373"/>
      <c r="L51" s="373"/>
      <c r="M51" s="373"/>
      <c r="N51" s="373"/>
      <c r="O51" s="373"/>
      <c r="P51" s="373"/>
      <c r="Q51" s="373"/>
      <c r="R51" s="373"/>
      <c r="S51" s="374"/>
      <c r="T51" s="7"/>
      <c r="U51" s="7"/>
      <c r="V51" s="7"/>
    </row>
    <row r="52" spans="1:22" ht="18.75" customHeight="1">
      <c r="A52" s="7"/>
      <c r="B52" s="544"/>
      <c r="C52" s="443"/>
      <c r="D52" s="371"/>
      <c r="E52" s="372"/>
      <c r="F52" s="372"/>
      <c r="G52" s="372"/>
      <c r="H52" s="373"/>
      <c r="I52" s="373"/>
      <c r="J52" s="373"/>
      <c r="K52" s="373"/>
      <c r="L52" s="373"/>
      <c r="M52" s="373"/>
      <c r="N52" s="373"/>
      <c r="O52" s="373"/>
      <c r="P52" s="373"/>
      <c r="Q52" s="373"/>
      <c r="R52" s="373"/>
      <c r="S52" s="374"/>
      <c r="T52" s="7"/>
      <c r="U52" s="7"/>
      <c r="V52" s="7"/>
    </row>
    <row r="53" spans="1:22" ht="18.75" customHeight="1">
      <c r="A53" s="7"/>
      <c r="B53" s="540" t="s">
        <v>518</v>
      </c>
      <c r="C53" s="443"/>
      <c r="D53" s="371"/>
      <c r="E53" s="372"/>
      <c r="F53" s="372"/>
      <c r="G53" s="372"/>
      <c r="H53" s="373"/>
      <c r="I53" s="373"/>
      <c r="J53" s="373"/>
      <c r="K53" s="373"/>
      <c r="L53" s="373"/>
      <c r="M53" s="373"/>
      <c r="N53" s="373"/>
      <c r="O53" s="373"/>
      <c r="P53" s="373"/>
      <c r="Q53" s="373"/>
      <c r="R53" s="373"/>
      <c r="S53" s="374"/>
      <c r="T53" s="7"/>
      <c r="U53" s="7"/>
      <c r="V53" s="7"/>
    </row>
    <row r="54" spans="1:22" ht="18.75" customHeight="1">
      <c r="A54" s="7"/>
      <c r="B54" s="544" t="s">
        <v>510</v>
      </c>
      <c r="C54" s="443"/>
      <c r="D54" s="371"/>
      <c r="E54" s="372"/>
      <c r="F54" s="372"/>
      <c r="G54" s="372"/>
      <c r="H54" s="373"/>
      <c r="I54" s="373"/>
      <c r="J54" s="373"/>
      <c r="K54" s="373"/>
      <c r="L54" s="373"/>
      <c r="M54" s="373"/>
      <c r="N54" s="373"/>
      <c r="O54" s="373"/>
      <c r="P54" s="373"/>
      <c r="Q54" s="373"/>
      <c r="R54" s="373"/>
      <c r="S54" s="374"/>
      <c r="T54" s="7"/>
      <c r="U54" s="7"/>
      <c r="V54" s="7"/>
    </row>
    <row r="55" spans="1:22" ht="18.75" customHeight="1">
      <c r="A55" s="7"/>
      <c r="B55" s="544" t="s">
        <v>511</v>
      </c>
      <c r="C55" s="443"/>
      <c r="D55" s="371"/>
      <c r="E55" s="372"/>
      <c r="F55" s="372"/>
      <c r="G55" s="372"/>
      <c r="H55" s="373"/>
      <c r="I55" s="373"/>
      <c r="J55" s="373"/>
      <c r="K55" s="373"/>
      <c r="L55" s="373"/>
      <c r="M55" s="373"/>
      <c r="N55" s="373"/>
      <c r="O55" s="373"/>
      <c r="P55" s="373"/>
      <c r="Q55" s="373"/>
      <c r="R55" s="373"/>
      <c r="S55" s="374"/>
      <c r="T55" s="7"/>
      <c r="U55" s="7"/>
      <c r="V55" s="7"/>
    </row>
    <row r="56" spans="1:22" ht="18.75" customHeight="1">
      <c r="A56" s="7"/>
      <c r="B56" s="544" t="s">
        <v>514</v>
      </c>
      <c r="C56" s="443"/>
      <c r="D56" s="371"/>
      <c r="E56" s="372"/>
      <c r="F56" s="372"/>
      <c r="G56" s="372"/>
      <c r="H56" s="373"/>
      <c r="I56" s="373"/>
      <c r="J56" s="373"/>
      <c r="K56" s="373"/>
      <c r="L56" s="373"/>
      <c r="M56" s="373"/>
      <c r="N56" s="373"/>
      <c r="O56" s="373"/>
      <c r="P56" s="373"/>
      <c r="Q56" s="373"/>
      <c r="R56" s="373"/>
      <c r="S56" s="374"/>
      <c r="T56" s="7"/>
      <c r="U56" s="7"/>
      <c r="V56" s="7"/>
    </row>
    <row r="57" spans="1:22" ht="18.75" customHeight="1">
      <c r="A57" s="7"/>
      <c r="B57" s="544" t="s">
        <v>515</v>
      </c>
      <c r="C57" s="443"/>
      <c r="D57" s="371"/>
      <c r="E57" s="372"/>
      <c r="F57" s="372"/>
      <c r="G57" s="372"/>
      <c r="H57" s="373"/>
      <c r="I57" s="373"/>
      <c r="J57" s="373"/>
      <c r="K57" s="373"/>
      <c r="L57" s="373"/>
      <c r="M57" s="373"/>
      <c r="N57" s="373"/>
      <c r="O57" s="373"/>
      <c r="P57" s="373"/>
      <c r="Q57" s="373"/>
      <c r="R57" s="373"/>
      <c r="S57" s="374"/>
      <c r="T57" s="7"/>
      <c r="U57" s="7"/>
      <c r="V57" s="7"/>
    </row>
    <row r="58" spans="1:22" ht="18.75" customHeight="1">
      <c r="A58" s="7"/>
      <c r="B58" s="544" t="s">
        <v>512</v>
      </c>
      <c r="C58" s="443"/>
      <c r="D58" s="371"/>
      <c r="E58" s="372"/>
      <c r="F58" s="372"/>
      <c r="G58" s="372"/>
      <c r="H58" s="373"/>
      <c r="I58" s="373"/>
      <c r="J58" s="373"/>
      <c r="K58" s="373"/>
      <c r="L58" s="373"/>
      <c r="M58" s="373"/>
      <c r="N58" s="373"/>
      <c r="O58" s="373"/>
      <c r="P58" s="373"/>
      <c r="Q58" s="373"/>
      <c r="R58" s="373"/>
      <c r="S58" s="374"/>
      <c r="T58" s="7"/>
      <c r="U58" s="7"/>
      <c r="V58" s="7"/>
    </row>
    <row r="59" spans="1:22" ht="18.75" customHeight="1">
      <c r="A59" s="7"/>
      <c r="B59" s="544"/>
      <c r="C59" s="443"/>
      <c r="D59" s="371"/>
      <c r="E59" s="372"/>
      <c r="F59" s="372"/>
      <c r="G59" s="372"/>
      <c r="H59" s="373"/>
      <c r="I59" s="373"/>
      <c r="J59" s="373"/>
      <c r="K59" s="373"/>
      <c r="L59" s="373"/>
      <c r="M59" s="373"/>
      <c r="N59" s="373"/>
      <c r="O59" s="373"/>
      <c r="P59" s="373"/>
      <c r="Q59" s="373"/>
      <c r="R59" s="373"/>
      <c r="S59" s="374"/>
      <c r="T59" s="7"/>
      <c r="U59" s="7"/>
      <c r="V59" s="7"/>
    </row>
    <row r="60" spans="1:22" ht="25.5" customHeight="1">
      <c r="A60" s="7"/>
      <c r="B60" s="543" t="s">
        <v>519</v>
      </c>
      <c r="C60" s="447"/>
      <c r="D60" s="443"/>
      <c r="E60" s="375">
        <f t="shared" ref="E60:S60" si="0">SUM(E31:E59)</f>
        <v>0</v>
      </c>
      <c r="F60" s="375">
        <f t="shared" si="0"/>
        <v>0</v>
      </c>
      <c r="G60" s="375">
        <f t="shared" si="0"/>
        <v>0</v>
      </c>
      <c r="H60" s="375">
        <f t="shared" si="0"/>
        <v>0</v>
      </c>
      <c r="I60" s="375">
        <f t="shared" si="0"/>
        <v>0</v>
      </c>
      <c r="J60" s="375">
        <f t="shared" si="0"/>
        <v>0</v>
      </c>
      <c r="K60" s="375">
        <f t="shared" si="0"/>
        <v>0</v>
      </c>
      <c r="L60" s="375">
        <f t="shared" si="0"/>
        <v>0</v>
      </c>
      <c r="M60" s="375">
        <f t="shared" si="0"/>
        <v>0</v>
      </c>
      <c r="N60" s="375">
        <f t="shared" si="0"/>
        <v>0</v>
      </c>
      <c r="O60" s="375">
        <f t="shared" si="0"/>
        <v>0</v>
      </c>
      <c r="P60" s="375">
        <f t="shared" si="0"/>
        <v>0</v>
      </c>
      <c r="Q60" s="375">
        <f t="shared" si="0"/>
        <v>0</v>
      </c>
      <c r="R60" s="375">
        <f t="shared" si="0"/>
        <v>0</v>
      </c>
      <c r="S60" s="376">
        <f t="shared" si="0"/>
        <v>0</v>
      </c>
      <c r="T60" s="7"/>
      <c r="U60" s="7"/>
      <c r="V60" s="7"/>
    </row>
    <row r="61" spans="1:22" ht="10.5" customHeight="1">
      <c r="A61" s="7"/>
      <c r="B61" s="11"/>
      <c r="C61" s="11"/>
      <c r="D61" s="11"/>
      <c r="E61" s="11"/>
      <c r="F61" s="11"/>
      <c r="G61" s="377"/>
      <c r="H61" s="377"/>
      <c r="I61" s="377"/>
      <c r="J61" s="377"/>
      <c r="K61" s="377"/>
      <c r="L61" s="377"/>
      <c r="M61" s="377"/>
      <c r="N61" s="377"/>
      <c r="O61" s="377"/>
      <c r="P61" s="377"/>
      <c r="Q61" s="378"/>
      <c r="R61" s="378"/>
      <c r="S61" s="378"/>
      <c r="T61" s="7"/>
      <c r="U61" s="7"/>
      <c r="V61" s="7"/>
    </row>
    <row r="62" spans="1:22" ht="24.75" customHeight="1">
      <c r="A62" s="7"/>
      <c r="B62" s="537" t="s">
        <v>520</v>
      </c>
      <c r="C62" s="449"/>
      <c r="D62" s="450"/>
      <c r="E62" s="365" t="s">
        <v>521</v>
      </c>
      <c r="F62" s="365"/>
      <c r="G62" s="365"/>
      <c r="H62" s="365"/>
      <c r="I62" s="365"/>
      <c r="J62" s="365"/>
      <c r="K62" s="365"/>
      <c r="L62" s="365"/>
      <c r="M62" s="365"/>
      <c r="N62" s="365"/>
      <c r="O62" s="365"/>
      <c r="P62" s="365"/>
      <c r="Q62" s="365"/>
      <c r="R62" s="365"/>
      <c r="S62" s="379"/>
      <c r="T62" s="7"/>
      <c r="U62" s="7"/>
      <c r="V62" s="7"/>
    </row>
    <row r="63" spans="1:22" ht="24.75" customHeight="1">
      <c r="A63" s="7"/>
      <c r="B63" s="451"/>
      <c r="C63" s="452"/>
      <c r="D63" s="453"/>
      <c r="E63" s="368">
        <v>2018</v>
      </c>
      <c r="F63" s="368">
        <v>2019</v>
      </c>
      <c r="G63" s="368">
        <v>2020</v>
      </c>
      <c r="H63" s="369">
        <v>43831</v>
      </c>
      <c r="I63" s="369">
        <v>43862</v>
      </c>
      <c r="J63" s="369">
        <v>43891</v>
      </c>
      <c r="K63" s="369">
        <v>43922</v>
      </c>
      <c r="L63" s="369">
        <v>43952</v>
      </c>
      <c r="M63" s="369">
        <v>43983</v>
      </c>
      <c r="N63" s="369">
        <v>44013</v>
      </c>
      <c r="O63" s="369">
        <v>44044</v>
      </c>
      <c r="P63" s="369">
        <v>44075</v>
      </c>
      <c r="Q63" s="369">
        <v>44105</v>
      </c>
      <c r="R63" s="369">
        <v>44136</v>
      </c>
      <c r="S63" s="370">
        <v>44166</v>
      </c>
      <c r="T63" s="7"/>
      <c r="U63" s="7"/>
      <c r="V63" s="7"/>
    </row>
    <row r="64" spans="1:22" ht="24.75" customHeight="1">
      <c r="A64" s="7"/>
      <c r="B64" s="540" t="s">
        <v>522</v>
      </c>
      <c r="C64" s="443"/>
      <c r="D64" s="380"/>
      <c r="E64" s="372"/>
      <c r="F64" s="372"/>
      <c r="G64" s="372"/>
      <c r="H64" s="373"/>
      <c r="I64" s="373"/>
      <c r="J64" s="373"/>
      <c r="K64" s="373"/>
      <c r="L64" s="373"/>
      <c r="M64" s="373"/>
      <c r="N64" s="373"/>
      <c r="O64" s="373"/>
      <c r="P64" s="373"/>
      <c r="Q64" s="373"/>
      <c r="R64" s="373"/>
      <c r="S64" s="374"/>
      <c r="T64" s="7"/>
      <c r="U64" s="7"/>
      <c r="V64" s="7"/>
    </row>
    <row r="65" spans="1:22" ht="24.75" customHeight="1">
      <c r="A65" s="7"/>
      <c r="B65" s="540" t="s">
        <v>523</v>
      </c>
      <c r="C65" s="443"/>
      <c r="D65" s="380"/>
      <c r="E65" s="372"/>
      <c r="F65" s="372"/>
      <c r="G65" s="372"/>
      <c r="H65" s="373"/>
      <c r="I65" s="373"/>
      <c r="J65" s="373"/>
      <c r="K65" s="373"/>
      <c r="L65" s="373"/>
      <c r="M65" s="373"/>
      <c r="N65" s="373"/>
      <c r="O65" s="373"/>
      <c r="P65" s="373"/>
      <c r="Q65" s="373"/>
      <c r="R65" s="373"/>
      <c r="S65" s="374"/>
      <c r="T65" s="7"/>
      <c r="U65" s="7"/>
      <c r="V65" s="7"/>
    </row>
    <row r="66" spans="1:22" ht="24.75" customHeight="1">
      <c r="A66" s="7"/>
      <c r="B66" s="540" t="s">
        <v>524</v>
      </c>
      <c r="C66" s="443"/>
      <c r="D66" s="380"/>
      <c r="E66" s="372"/>
      <c r="F66" s="372"/>
      <c r="G66" s="372"/>
      <c r="H66" s="373"/>
      <c r="I66" s="373"/>
      <c r="J66" s="373"/>
      <c r="K66" s="373"/>
      <c r="L66" s="373"/>
      <c r="M66" s="373"/>
      <c r="N66" s="373"/>
      <c r="O66" s="373"/>
      <c r="P66" s="373"/>
      <c r="Q66" s="373"/>
      <c r="R66" s="373"/>
      <c r="S66" s="374"/>
      <c r="T66" s="7"/>
      <c r="U66" s="7"/>
      <c r="V66" s="7"/>
    </row>
    <row r="67" spans="1:22" ht="24.75" customHeight="1">
      <c r="A67" s="7"/>
      <c r="B67" s="540" t="s">
        <v>525</v>
      </c>
      <c r="C67" s="443"/>
      <c r="D67" s="380"/>
      <c r="E67" s="372"/>
      <c r="F67" s="372"/>
      <c r="G67" s="372"/>
      <c r="H67" s="373"/>
      <c r="I67" s="373"/>
      <c r="J67" s="373"/>
      <c r="K67" s="373"/>
      <c r="L67" s="373"/>
      <c r="M67" s="373"/>
      <c r="N67" s="373"/>
      <c r="O67" s="373"/>
      <c r="P67" s="373"/>
      <c r="Q67" s="373"/>
      <c r="R67" s="373"/>
      <c r="S67" s="374"/>
      <c r="T67" s="7"/>
      <c r="U67" s="7"/>
      <c r="V67" s="7"/>
    </row>
    <row r="68" spans="1:22" ht="24.75" customHeight="1">
      <c r="A68" s="7"/>
      <c r="B68" s="540" t="s">
        <v>526</v>
      </c>
      <c r="C68" s="443"/>
      <c r="D68" s="380"/>
      <c r="E68" s="372"/>
      <c r="F68" s="372"/>
      <c r="G68" s="372"/>
      <c r="H68" s="373"/>
      <c r="I68" s="373"/>
      <c r="J68" s="373"/>
      <c r="K68" s="373"/>
      <c r="L68" s="373"/>
      <c r="M68" s="373"/>
      <c r="N68" s="373"/>
      <c r="O68" s="373"/>
      <c r="P68" s="373"/>
      <c r="Q68" s="373"/>
      <c r="R68" s="373"/>
      <c r="S68" s="374"/>
      <c r="T68" s="7"/>
      <c r="U68" s="7"/>
      <c r="V68" s="7"/>
    </row>
    <row r="69" spans="1:22" ht="24.75" customHeight="1">
      <c r="A69" s="7"/>
      <c r="B69" s="543" t="s">
        <v>203</v>
      </c>
      <c r="C69" s="447"/>
      <c r="D69" s="443"/>
      <c r="E69" s="375">
        <f t="shared" ref="E69:S69" si="1">SUM(E64:E68)</f>
        <v>0</v>
      </c>
      <c r="F69" s="375">
        <f t="shared" si="1"/>
        <v>0</v>
      </c>
      <c r="G69" s="375">
        <f t="shared" si="1"/>
        <v>0</v>
      </c>
      <c r="H69" s="375">
        <f t="shared" si="1"/>
        <v>0</v>
      </c>
      <c r="I69" s="375">
        <f t="shared" si="1"/>
        <v>0</v>
      </c>
      <c r="J69" s="375">
        <f t="shared" si="1"/>
        <v>0</v>
      </c>
      <c r="K69" s="375">
        <f t="shared" si="1"/>
        <v>0</v>
      </c>
      <c r="L69" s="375">
        <f t="shared" si="1"/>
        <v>0</v>
      </c>
      <c r="M69" s="375">
        <f t="shared" si="1"/>
        <v>0</v>
      </c>
      <c r="N69" s="375">
        <f t="shared" si="1"/>
        <v>0</v>
      </c>
      <c r="O69" s="375">
        <f t="shared" si="1"/>
        <v>0</v>
      </c>
      <c r="P69" s="375">
        <f t="shared" si="1"/>
        <v>0</v>
      </c>
      <c r="Q69" s="375">
        <f t="shared" si="1"/>
        <v>0</v>
      </c>
      <c r="R69" s="375">
        <f t="shared" si="1"/>
        <v>0</v>
      </c>
      <c r="S69" s="376">
        <f t="shared" si="1"/>
        <v>0</v>
      </c>
      <c r="T69" s="7"/>
      <c r="U69" s="7"/>
      <c r="V69" s="7"/>
    </row>
    <row r="70" spans="1:22" ht="10.5" customHeight="1">
      <c r="A70" s="7"/>
      <c r="B70" s="11"/>
      <c r="C70" s="11"/>
      <c r="D70" s="11"/>
      <c r="E70" s="11"/>
      <c r="F70" s="11"/>
      <c r="G70" s="11"/>
      <c r="H70" s="11"/>
      <c r="I70" s="11"/>
      <c r="J70" s="11"/>
      <c r="K70" s="11"/>
      <c r="L70" s="11"/>
      <c r="M70" s="11"/>
      <c r="N70" s="11"/>
      <c r="O70" s="11"/>
      <c r="P70" s="11"/>
      <c r="Q70" s="381"/>
      <c r="R70" s="381"/>
      <c r="S70" s="381"/>
      <c r="T70" s="7"/>
      <c r="U70" s="7"/>
      <c r="V70" s="7"/>
    </row>
    <row r="71" spans="1:22" ht="24.75" customHeight="1">
      <c r="A71" s="7"/>
      <c r="B71" s="537" t="s">
        <v>527</v>
      </c>
      <c r="C71" s="449"/>
      <c r="D71" s="450"/>
      <c r="E71" s="365" t="s">
        <v>528</v>
      </c>
      <c r="F71" s="365"/>
      <c r="G71" s="365"/>
      <c r="H71" s="365"/>
      <c r="I71" s="365"/>
      <c r="J71" s="365"/>
      <c r="K71" s="365"/>
      <c r="L71" s="365"/>
      <c r="M71" s="365"/>
      <c r="N71" s="365"/>
      <c r="O71" s="365"/>
      <c r="P71" s="365"/>
      <c r="Q71" s="365"/>
      <c r="R71" s="365"/>
      <c r="S71" s="379"/>
      <c r="T71" s="7"/>
      <c r="U71" s="7"/>
      <c r="V71" s="7"/>
    </row>
    <row r="72" spans="1:22" ht="24.75" customHeight="1">
      <c r="A72" s="7"/>
      <c r="B72" s="451"/>
      <c r="C72" s="452"/>
      <c r="D72" s="453"/>
      <c r="E72" s="368">
        <v>2018</v>
      </c>
      <c r="F72" s="368">
        <v>2019</v>
      </c>
      <c r="G72" s="368">
        <v>2020</v>
      </c>
      <c r="H72" s="369">
        <v>43831</v>
      </c>
      <c r="I72" s="369">
        <v>43862</v>
      </c>
      <c r="J72" s="369">
        <v>43891</v>
      </c>
      <c r="K72" s="369">
        <v>43922</v>
      </c>
      <c r="L72" s="369">
        <v>43952</v>
      </c>
      <c r="M72" s="369">
        <v>43983</v>
      </c>
      <c r="N72" s="369">
        <v>44013</v>
      </c>
      <c r="O72" s="369">
        <v>44044</v>
      </c>
      <c r="P72" s="369">
        <v>44075</v>
      </c>
      <c r="Q72" s="369">
        <v>44105</v>
      </c>
      <c r="R72" s="369">
        <v>44136</v>
      </c>
      <c r="S72" s="370">
        <v>44166</v>
      </c>
      <c r="T72" s="7"/>
      <c r="U72" s="7"/>
      <c r="V72" s="7"/>
    </row>
    <row r="73" spans="1:22" ht="24.75" customHeight="1">
      <c r="A73" s="7"/>
      <c r="B73" s="540" t="s">
        <v>529</v>
      </c>
      <c r="C73" s="443"/>
      <c r="D73" s="380"/>
      <c r="E73" s="372"/>
      <c r="F73" s="372"/>
      <c r="G73" s="372"/>
      <c r="H73" s="373"/>
      <c r="I73" s="373"/>
      <c r="J73" s="373"/>
      <c r="K73" s="373"/>
      <c r="L73" s="373"/>
      <c r="M73" s="373"/>
      <c r="N73" s="373"/>
      <c r="O73" s="373"/>
      <c r="P73" s="373"/>
      <c r="Q73" s="373"/>
      <c r="R73" s="373"/>
      <c r="S73" s="374"/>
      <c r="T73" s="7"/>
      <c r="U73" s="7"/>
      <c r="V73" s="7"/>
    </row>
    <row r="74" spans="1:22" ht="24.75" customHeight="1">
      <c r="A74" s="7"/>
      <c r="B74" s="540" t="s">
        <v>530</v>
      </c>
      <c r="C74" s="443"/>
      <c r="D74" s="380"/>
      <c r="E74" s="372"/>
      <c r="F74" s="372"/>
      <c r="G74" s="372"/>
      <c r="H74" s="373"/>
      <c r="I74" s="373"/>
      <c r="J74" s="373"/>
      <c r="K74" s="373"/>
      <c r="L74" s="373"/>
      <c r="M74" s="373"/>
      <c r="N74" s="373"/>
      <c r="O74" s="373"/>
      <c r="P74" s="373"/>
      <c r="Q74" s="373"/>
      <c r="R74" s="373"/>
      <c r="S74" s="374"/>
      <c r="T74" s="7"/>
      <c r="U74" s="7"/>
      <c r="V74" s="7"/>
    </row>
    <row r="75" spans="1:22" ht="24.75" customHeight="1">
      <c r="A75" s="7"/>
      <c r="B75" s="540" t="s">
        <v>531</v>
      </c>
      <c r="C75" s="443"/>
      <c r="D75" s="380"/>
      <c r="E75" s="372"/>
      <c r="F75" s="372"/>
      <c r="G75" s="372"/>
      <c r="H75" s="373"/>
      <c r="I75" s="373"/>
      <c r="J75" s="373"/>
      <c r="K75" s="373"/>
      <c r="L75" s="373"/>
      <c r="M75" s="373"/>
      <c r="N75" s="373"/>
      <c r="O75" s="373"/>
      <c r="P75" s="373"/>
      <c r="Q75" s="373"/>
      <c r="R75" s="373"/>
      <c r="S75" s="374"/>
      <c r="T75" s="7"/>
      <c r="U75" s="7"/>
      <c r="V75" s="7"/>
    </row>
    <row r="76" spans="1:22" ht="24.75" customHeight="1">
      <c r="A76" s="7"/>
      <c r="B76" s="540" t="s">
        <v>532</v>
      </c>
      <c r="C76" s="443"/>
      <c r="D76" s="380"/>
      <c r="E76" s="372"/>
      <c r="F76" s="372"/>
      <c r="G76" s="372"/>
      <c r="H76" s="373"/>
      <c r="I76" s="373"/>
      <c r="J76" s="373"/>
      <c r="K76" s="373"/>
      <c r="L76" s="373"/>
      <c r="M76" s="373"/>
      <c r="N76" s="373"/>
      <c r="O76" s="373"/>
      <c r="P76" s="373"/>
      <c r="Q76" s="373"/>
      <c r="R76" s="373"/>
      <c r="S76" s="374"/>
      <c r="T76" s="7"/>
      <c r="U76" s="7"/>
      <c r="V76" s="7"/>
    </row>
    <row r="77" spans="1:22" ht="24.75" customHeight="1">
      <c r="A77" s="7"/>
      <c r="B77" s="540" t="s">
        <v>533</v>
      </c>
      <c r="C77" s="443"/>
      <c r="D77" s="380"/>
      <c r="E77" s="372"/>
      <c r="F77" s="372"/>
      <c r="G77" s="372"/>
      <c r="H77" s="373"/>
      <c r="I77" s="373"/>
      <c r="J77" s="373"/>
      <c r="K77" s="373"/>
      <c r="L77" s="373"/>
      <c r="M77" s="373"/>
      <c r="N77" s="373"/>
      <c r="O77" s="373"/>
      <c r="P77" s="373"/>
      <c r="Q77" s="373"/>
      <c r="R77" s="373"/>
      <c r="S77" s="374"/>
      <c r="T77" s="7"/>
      <c r="U77" s="7"/>
      <c r="V77" s="7"/>
    </row>
    <row r="78" spans="1:22" ht="24.75" customHeight="1">
      <c r="A78" s="7"/>
      <c r="B78" s="543" t="s">
        <v>203</v>
      </c>
      <c r="C78" s="447"/>
      <c r="D78" s="443"/>
      <c r="E78" s="375">
        <f t="shared" ref="E78:S78" si="2">SUM(E73:E77)</f>
        <v>0</v>
      </c>
      <c r="F78" s="375">
        <f t="shared" si="2"/>
        <v>0</v>
      </c>
      <c r="G78" s="375">
        <f t="shared" si="2"/>
        <v>0</v>
      </c>
      <c r="H78" s="375">
        <f t="shared" si="2"/>
        <v>0</v>
      </c>
      <c r="I78" s="375">
        <f t="shared" si="2"/>
        <v>0</v>
      </c>
      <c r="J78" s="375">
        <f t="shared" si="2"/>
        <v>0</v>
      </c>
      <c r="K78" s="375">
        <f t="shared" si="2"/>
        <v>0</v>
      </c>
      <c r="L78" s="375">
        <f t="shared" si="2"/>
        <v>0</v>
      </c>
      <c r="M78" s="375">
        <f t="shared" si="2"/>
        <v>0</v>
      </c>
      <c r="N78" s="375">
        <f t="shared" si="2"/>
        <v>0</v>
      </c>
      <c r="O78" s="375">
        <f t="shared" si="2"/>
        <v>0</v>
      </c>
      <c r="P78" s="375">
        <f t="shared" si="2"/>
        <v>0</v>
      </c>
      <c r="Q78" s="375">
        <f t="shared" si="2"/>
        <v>0</v>
      </c>
      <c r="R78" s="375">
        <f t="shared" si="2"/>
        <v>0</v>
      </c>
      <c r="S78" s="376">
        <f t="shared" si="2"/>
        <v>0</v>
      </c>
      <c r="T78" s="7"/>
      <c r="U78" s="7"/>
      <c r="V78" s="7"/>
    </row>
    <row r="79" spans="1:22" ht="10.5" customHeight="1">
      <c r="A79" s="7"/>
      <c r="B79" s="11"/>
      <c r="C79" s="11"/>
      <c r="D79" s="11"/>
      <c r="E79" s="11"/>
      <c r="F79" s="11"/>
      <c r="G79" s="11"/>
      <c r="H79" s="11"/>
      <c r="I79" s="11"/>
      <c r="J79" s="11"/>
      <c r="K79" s="11"/>
      <c r="L79" s="11"/>
      <c r="M79" s="11"/>
      <c r="N79" s="11"/>
      <c r="O79" s="11"/>
      <c r="P79" s="11"/>
      <c r="Q79" s="381"/>
      <c r="R79" s="381"/>
      <c r="S79" s="381"/>
      <c r="T79" s="7"/>
      <c r="U79" s="7"/>
      <c r="V79" s="7"/>
    </row>
    <row r="80" spans="1:22" ht="24.75" customHeight="1">
      <c r="A80" s="7"/>
      <c r="B80" s="537" t="s">
        <v>534</v>
      </c>
      <c r="C80" s="449"/>
      <c r="D80" s="450"/>
      <c r="E80" s="365" t="s">
        <v>535</v>
      </c>
      <c r="F80" s="365"/>
      <c r="G80" s="365"/>
      <c r="H80" s="365"/>
      <c r="I80" s="365"/>
      <c r="J80" s="365"/>
      <c r="K80" s="365"/>
      <c r="L80" s="365"/>
      <c r="M80" s="365"/>
      <c r="N80" s="365"/>
      <c r="O80" s="365"/>
      <c r="P80" s="365"/>
      <c r="Q80" s="365"/>
      <c r="R80" s="365"/>
      <c r="S80" s="379"/>
      <c r="T80" s="7"/>
      <c r="U80" s="7"/>
      <c r="V80" s="7"/>
    </row>
    <row r="81" spans="1:22" ht="24.75" customHeight="1">
      <c r="A81" s="7"/>
      <c r="B81" s="451"/>
      <c r="C81" s="452"/>
      <c r="D81" s="453"/>
      <c r="E81" s="368">
        <v>2018</v>
      </c>
      <c r="F81" s="368">
        <v>2019</v>
      </c>
      <c r="G81" s="368">
        <v>2020</v>
      </c>
      <c r="H81" s="369">
        <v>43831</v>
      </c>
      <c r="I81" s="369">
        <v>43862</v>
      </c>
      <c r="J81" s="369">
        <v>43891</v>
      </c>
      <c r="K81" s="369">
        <v>43922</v>
      </c>
      <c r="L81" s="369">
        <v>43952</v>
      </c>
      <c r="M81" s="369">
        <v>43983</v>
      </c>
      <c r="N81" s="369">
        <v>44013</v>
      </c>
      <c r="O81" s="369">
        <v>44044</v>
      </c>
      <c r="P81" s="369">
        <v>44075</v>
      </c>
      <c r="Q81" s="369">
        <v>44105</v>
      </c>
      <c r="R81" s="369">
        <v>44136</v>
      </c>
      <c r="S81" s="370">
        <v>44166</v>
      </c>
      <c r="T81" s="7"/>
      <c r="U81" s="7"/>
      <c r="V81" s="7"/>
    </row>
    <row r="82" spans="1:22" ht="24.75" customHeight="1">
      <c r="A82" s="7"/>
      <c r="B82" s="540" t="s">
        <v>536</v>
      </c>
      <c r="C82" s="443"/>
      <c r="D82" s="380"/>
      <c r="E82" s="372"/>
      <c r="F82" s="372"/>
      <c r="G82" s="372"/>
      <c r="H82" s="373"/>
      <c r="I82" s="373"/>
      <c r="J82" s="373"/>
      <c r="K82" s="373"/>
      <c r="L82" s="373"/>
      <c r="M82" s="373"/>
      <c r="N82" s="373"/>
      <c r="O82" s="373"/>
      <c r="P82" s="373"/>
      <c r="Q82" s="373"/>
      <c r="R82" s="373"/>
      <c r="S82" s="374"/>
      <c r="T82" s="7"/>
      <c r="U82" s="7"/>
      <c r="V82" s="7"/>
    </row>
    <row r="83" spans="1:22" ht="24.75" customHeight="1">
      <c r="A83" s="7"/>
      <c r="B83" s="540" t="s">
        <v>537</v>
      </c>
      <c r="C83" s="443"/>
      <c r="D83" s="380"/>
      <c r="E83" s="372"/>
      <c r="F83" s="372"/>
      <c r="G83" s="372"/>
      <c r="H83" s="373"/>
      <c r="I83" s="373"/>
      <c r="J83" s="373"/>
      <c r="K83" s="373"/>
      <c r="L83" s="373"/>
      <c r="M83" s="373"/>
      <c r="N83" s="373"/>
      <c r="O83" s="373"/>
      <c r="P83" s="373"/>
      <c r="Q83" s="373"/>
      <c r="R83" s="373"/>
      <c r="S83" s="374"/>
      <c r="T83" s="7"/>
      <c r="U83" s="7"/>
      <c r="V83" s="7"/>
    </row>
    <row r="84" spans="1:22" ht="24.75" customHeight="1">
      <c r="A84" s="7"/>
      <c r="B84" s="540" t="s">
        <v>538</v>
      </c>
      <c r="C84" s="443"/>
      <c r="D84" s="380"/>
      <c r="E84" s="372"/>
      <c r="F84" s="372"/>
      <c r="G84" s="372"/>
      <c r="H84" s="373"/>
      <c r="I84" s="373"/>
      <c r="J84" s="373"/>
      <c r="K84" s="373"/>
      <c r="L84" s="373"/>
      <c r="M84" s="373"/>
      <c r="N84" s="373"/>
      <c r="O84" s="373"/>
      <c r="P84" s="373"/>
      <c r="Q84" s="373"/>
      <c r="R84" s="373"/>
      <c r="S84" s="374"/>
      <c r="T84" s="7"/>
      <c r="U84" s="7"/>
      <c r="V84" s="7"/>
    </row>
    <row r="85" spans="1:22" ht="24.75" customHeight="1">
      <c r="A85" s="7"/>
      <c r="B85" s="540" t="s">
        <v>539</v>
      </c>
      <c r="C85" s="443"/>
      <c r="D85" s="380"/>
      <c r="E85" s="372"/>
      <c r="F85" s="372"/>
      <c r="G85" s="372"/>
      <c r="H85" s="373"/>
      <c r="I85" s="373"/>
      <c r="J85" s="373"/>
      <c r="K85" s="373"/>
      <c r="L85" s="373"/>
      <c r="M85" s="373"/>
      <c r="N85" s="373"/>
      <c r="O85" s="373"/>
      <c r="P85" s="373"/>
      <c r="Q85" s="373"/>
      <c r="R85" s="373"/>
      <c r="S85" s="374"/>
      <c r="T85" s="7"/>
      <c r="U85" s="7"/>
      <c r="V85" s="7"/>
    </row>
    <row r="86" spans="1:22" ht="24.75" customHeight="1">
      <c r="A86" s="7"/>
      <c r="B86" s="540" t="s">
        <v>540</v>
      </c>
      <c r="C86" s="443"/>
      <c r="D86" s="380"/>
      <c r="E86" s="372"/>
      <c r="F86" s="372"/>
      <c r="G86" s="372"/>
      <c r="H86" s="373"/>
      <c r="I86" s="373"/>
      <c r="J86" s="373"/>
      <c r="K86" s="373"/>
      <c r="L86" s="373"/>
      <c r="M86" s="373"/>
      <c r="N86" s="373"/>
      <c r="O86" s="373"/>
      <c r="P86" s="373"/>
      <c r="Q86" s="373"/>
      <c r="R86" s="373"/>
      <c r="S86" s="374"/>
      <c r="T86" s="7"/>
      <c r="U86" s="7"/>
      <c r="V86" s="7"/>
    </row>
    <row r="87" spans="1:22" ht="24.75" customHeight="1">
      <c r="A87" s="7"/>
      <c r="B87" s="461" t="s">
        <v>203</v>
      </c>
      <c r="C87" s="447"/>
      <c r="D87" s="443"/>
      <c r="E87" s="382">
        <f t="shared" ref="E87:S87" si="3">SUM(E82:E86)</f>
        <v>0</v>
      </c>
      <c r="F87" s="382">
        <f t="shared" si="3"/>
        <v>0</v>
      </c>
      <c r="G87" s="382">
        <f t="shared" si="3"/>
        <v>0</v>
      </c>
      <c r="H87" s="382">
        <f t="shared" si="3"/>
        <v>0</v>
      </c>
      <c r="I87" s="382">
        <f t="shared" si="3"/>
        <v>0</v>
      </c>
      <c r="J87" s="382">
        <f t="shared" si="3"/>
        <v>0</v>
      </c>
      <c r="K87" s="382">
        <f t="shared" si="3"/>
        <v>0</v>
      </c>
      <c r="L87" s="382">
        <f t="shared" si="3"/>
        <v>0</v>
      </c>
      <c r="M87" s="382">
        <f t="shared" si="3"/>
        <v>0</v>
      </c>
      <c r="N87" s="382">
        <f t="shared" si="3"/>
        <v>0</v>
      </c>
      <c r="O87" s="382">
        <f t="shared" si="3"/>
        <v>0</v>
      </c>
      <c r="P87" s="382">
        <f t="shared" si="3"/>
        <v>0</v>
      </c>
      <c r="Q87" s="382">
        <f t="shared" si="3"/>
        <v>0</v>
      </c>
      <c r="R87" s="382">
        <f t="shared" si="3"/>
        <v>0</v>
      </c>
      <c r="S87" s="383">
        <f t="shared" si="3"/>
        <v>0</v>
      </c>
      <c r="T87" s="7"/>
      <c r="U87" s="7"/>
      <c r="V87" s="7"/>
    </row>
    <row r="88" spans="1:22" ht="9.75" customHeight="1">
      <c r="A88" s="7"/>
      <c r="B88" s="11"/>
      <c r="C88" s="11"/>
      <c r="D88" s="11"/>
      <c r="E88" s="11"/>
      <c r="F88" s="11"/>
      <c r="G88" s="11"/>
      <c r="H88" s="11"/>
      <c r="I88" s="11"/>
      <c r="J88" s="11"/>
      <c r="K88" s="11"/>
      <c r="L88" s="11"/>
      <c r="M88" s="11"/>
      <c r="N88" s="11"/>
      <c r="O88" s="11"/>
      <c r="P88" s="11"/>
      <c r="Q88" s="381"/>
      <c r="R88" s="381"/>
      <c r="S88" s="381"/>
      <c r="T88" s="7"/>
      <c r="U88" s="7"/>
      <c r="V88" s="7"/>
    </row>
    <row r="89" spans="1:22" ht="24.75" customHeight="1">
      <c r="A89" s="7"/>
      <c r="B89" s="537" t="s">
        <v>541</v>
      </c>
      <c r="C89" s="449"/>
      <c r="D89" s="450"/>
      <c r="E89" s="365" t="s">
        <v>542</v>
      </c>
      <c r="F89" s="384"/>
      <c r="G89" s="384"/>
      <c r="H89" s="384"/>
      <c r="I89" s="384"/>
      <c r="J89" s="384"/>
      <c r="K89" s="384"/>
      <c r="L89" s="384"/>
      <c r="M89" s="384"/>
      <c r="N89" s="384"/>
      <c r="O89" s="384"/>
      <c r="P89" s="384"/>
      <c r="Q89" s="384"/>
      <c r="R89" s="384"/>
      <c r="S89" s="385"/>
      <c r="T89" s="7"/>
      <c r="U89" s="7"/>
      <c r="V89" s="7"/>
    </row>
    <row r="90" spans="1:22" ht="24.75" customHeight="1">
      <c r="A90" s="7"/>
      <c r="B90" s="451"/>
      <c r="C90" s="452"/>
      <c r="D90" s="453"/>
      <c r="E90" s="386">
        <v>2018</v>
      </c>
      <c r="F90" s="386">
        <v>2019</v>
      </c>
      <c r="G90" s="386">
        <v>2020</v>
      </c>
      <c r="H90" s="369">
        <v>43831</v>
      </c>
      <c r="I90" s="369">
        <v>43862</v>
      </c>
      <c r="J90" s="369">
        <v>43891</v>
      </c>
      <c r="K90" s="369">
        <v>43922</v>
      </c>
      <c r="L90" s="369">
        <v>43952</v>
      </c>
      <c r="M90" s="369">
        <v>43983</v>
      </c>
      <c r="N90" s="369">
        <v>44013</v>
      </c>
      <c r="O90" s="369">
        <v>44044</v>
      </c>
      <c r="P90" s="369">
        <v>44075</v>
      </c>
      <c r="Q90" s="369">
        <v>44105</v>
      </c>
      <c r="R90" s="369">
        <v>44136</v>
      </c>
      <c r="S90" s="370">
        <v>44166</v>
      </c>
      <c r="T90" s="7"/>
      <c r="U90" s="7"/>
      <c r="V90" s="7"/>
    </row>
    <row r="91" spans="1:22" ht="24.75" customHeight="1">
      <c r="A91" s="7"/>
      <c r="B91" s="540" t="s">
        <v>543</v>
      </c>
      <c r="C91" s="443"/>
      <c r="D91" s="380"/>
      <c r="E91" s="372"/>
      <c r="F91" s="372"/>
      <c r="G91" s="372"/>
      <c r="H91" s="373"/>
      <c r="I91" s="373"/>
      <c r="J91" s="373"/>
      <c r="K91" s="373"/>
      <c r="L91" s="373"/>
      <c r="M91" s="373"/>
      <c r="N91" s="373"/>
      <c r="O91" s="373"/>
      <c r="P91" s="373"/>
      <c r="Q91" s="373"/>
      <c r="R91" s="373"/>
      <c r="S91" s="374"/>
      <c r="T91" s="7"/>
      <c r="U91" s="7"/>
      <c r="V91" s="7"/>
    </row>
    <row r="92" spans="1:22" ht="24.75" customHeight="1">
      <c r="A92" s="7"/>
      <c r="B92" s="540" t="s">
        <v>544</v>
      </c>
      <c r="C92" s="443"/>
      <c r="D92" s="380"/>
      <c r="E92" s="372"/>
      <c r="F92" s="372"/>
      <c r="G92" s="372"/>
      <c r="H92" s="373"/>
      <c r="I92" s="373"/>
      <c r="J92" s="373"/>
      <c r="K92" s="373"/>
      <c r="L92" s="373"/>
      <c r="M92" s="373"/>
      <c r="N92" s="373"/>
      <c r="O92" s="373"/>
      <c r="P92" s="373"/>
      <c r="Q92" s="373"/>
      <c r="R92" s="373"/>
      <c r="S92" s="374"/>
      <c r="T92" s="7"/>
      <c r="U92" s="7"/>
      <c r="V92" s="7"/>
    </row>
    <row r="93" spans="1:22" ht="24.75" customHeight="1">
      <c r="A93" s="7"/>
      <c r="B93" s="540" t="s">
        <v>545</v>
      </c>
      <c r="C93" s="443"/>
      <c r="D93" s="380"/>
      <c r="E93" s="372"/>
      <c r="F93" s="372"/>
      <c r="G93" s="372"/>
      <c r="H93" s="373"/>
      <c r="I93" s="373"/>
      <c r="J93" s="373"/>
      <c r="K93" s="373"/>
      <c r="L93" s="373"/>
      <c r="M93" s="373"/>
      <c r="N93" s="373"/>
      <c r="O93" s="373"/>
      <c r="P93" s="373"/>
      <c r="Q93" s="373"/>
      <c r="R93" s="373"/>
      <c r="S93" s="374"/>
      <c r="T93" s="7"/>
      <c r="U93" s="7"/>
      <c r="V93" s="7"/>
    </row>
    <row r="94" spans="1:22" ht="24.75" customHeight="1">
      <c r="A94" s="7"/>
      <c r="B94" s="540" t="s">
        <v>546</v>
      </c>
      <c r="C94" s="443"/>
      <c r="D94" s="380"/>
      <c r="E94" s="372"/>
      <c r="F94" s="372"/>
      <c r="G94" s="372"/>
      <c r="H94" s="373"/>
      <c r="I94" s="373"/>
      <c r="J94" s="373"/>
      <c r="K94" s="373"/>
      <c r="L94" s="373"/>
      <c r="M94" s="373"/>
      <c r="N94" s="373"/>
      <c r="O94" s="373"/>
      <c r="P94" s="373"/>
      <c r="Q94" s="373"/>
      <c r="R94" s="373"/>
      <c r="S94" s="374"/>
      <c r="T94" s="7"/>
      <c r="U94" s="7"/>
      <c r="V94" s="7"/>
    </row>
    <row r="95" spans="1:22" ht="24.75" customHeight="1">
      <c r="A95" s="7"/>
      <c r="B95" s="540" t="s">
        <v>547</v>
      </c>
      <c r="C95" s="443"/>
      <c r="D95" s="380"/>
      <c r="E95" s="372"/>
      <c r="F95" s="372"/>
      <c r="G95" s="372"/>
      <c r="H95" s="373"/>
      <c r="I95" s="373"/>
      <c r="J95" s="373"/>
      <c r="K95" s="373"/>
      <c r="L95" s="373"/>
      <c r="M95" s="373"/>
      <c r="N95" s="373"/>
      <c r="O95" s="373"/>
      <c r="P95" s="373"/>
      <c r="Q95" s="373"/>
      <c r="R95" s="373"/>
      <c r="S95" s="374"/>
      <c r="T95" s="7"/>
      <c r="U95" s="7"/>
      <c r="V95" s="7"/>
    </row>
    <row r="96" spans="1:22" ht="24.75" customHeight="1">
      <c r="A96" s="7"/>
      <c r="B96" s="461" t="s">
        <v>203</v>
      </c>
      <c r="C96" s="447"/>
      <c r="D96" s="443"/>
      <c r="E96" s="387">
        <f t="shared" ref="E96:S96" si="4">SUM(E91:E95)</f>
        <v>0</v>
      </c>
      <c r="F96" s="388">
        <f t="shared" si="4"/>
        <v>0</v>
      </c>
      <c r="G96" s="389">
        <f t="shared" si="4"/>
        <v>0</v>
      </c>
      <c r="H96" s="389">
        <f t="shared" si="4"/>
        <v>0</v>
      </c>
      <c r="I96" s="389">
        <f t="shared" si="4"/>
        <v>0</v>
      </c>
      <c r="J96" s="389">
        <f t="shared" si="4"/>
        <v>0</v>
      </c>
      <c r="K96" s="389">
        <f t="shared" si="4"/>
        <v>0</v>
      </c>
      <c r="L96" s="389">
        <f t="shared" si="4"/>
        <v>0</v>
      </c>
      <c r="M96" s="389">
        <f t="shared" si="4"/>
        <v>0</v>
      </c>
      <c r="N96" s="389">
        <f t="shared" si="4"/>
        <v>0</v>
      </c>
      <c r="O96" s="389">
        <f t="shared" si="4"/>
        <v>0</v>
      </c>
      <c r="P96" s="389">
        <f t="shared" si="4"/>
        <v>0</v>
      </c>
      <c r="Q96" s="389">
        <f t="shared" si="4"/>
        <v>0</v>
      </c>
      <c r="R96" s="389">
        <f t="shared" si="4"/>
        <v>0</v>
      </c>
      <c r="S96" s="389">
        <f t="shared" si="4"/>
        <v>0</v>
      </c>
      <c r="T96" s="7"/>
      <c r="U96" s="7"/>
      <c r="V96" s="7"/>
    </row>
    <row r="97" spans="1:22" ht="10.5" customHeight="1">
      <c r="A97" s="7"/>
      <c r="B97" s="11"/>
      <c r="C97" s="11"/>
      <c r="D97" s="11"/>
      <c r="E97" s="11"/>
      <c r="F97" s="11"/>
      <c r="G97" s="11"/>
      <c r="H97" s="11"/>
      <c r="I97" s="11"/>
      <c r="J97" s="11"/>
      <c r="K97" s="11"/>
      <c r="L97" s="11"/>
      <c r="M97" s="11"/>
      <c r="N97" s="11"/>
      <c r="O97" s="11"/>
      <c r="P97" s="11"/>
      <c r="Q97" s="381"/>
      <c r="R97" s="381"/>
      <c r="S97" s="381"/>
      <c r="T97" s="7"/>
      <c r="U97" s="7"/>
      <c r="V97" s="7"/>
    </row>
    <row r="98" spans="1:22" ht="24.75" customHeight="1">
      <c r="A98" s="7"/>
      <c r="B98" s="537" t="s">
        <v>548</v>
      </c>
      <c r="C98" s="449"/>
      <c r="D98" s="450"/>
      <c r="E98" s="365" t="s">
        <v>549</v>
      </c>
      <c r="F98" s="365"/>
      <c r="G98" s="365"/>
      <c r="H98" s="365"/>
      <c r="I98" s="365"/>
      <c r="J98" s="365"/>
      <c r="K98" s="365"/>
      <c r="L98" s="365"/>
      <c r="M98" s="365"/>
      <c r="N98" s="365"/>
      <c r="O98" s="365"/>
      <c r="P98" s="365"/>
      <c r="Q98" s="365"/>
      <c r="R98" s="365"/>
      <c r="S98" s="379"/>
      <c r="T98" s="7"/>
      <c r="U98" s="7"/>
      <c r="V98" s="7"/>
    </row>
    <row r="99" spans="1:22" ht="24.75" customHeight="1">
      <c r="A99" s="7"/>
      <c r="B99" s="451"/>
      <c r="C99" s="452"/>
      <c r="D99" s="453"/>
      <c r="E99" s="386">
        <v>2018</v>
      </c>
      <c r="F99" s="386">
        <v>2019</v>
      </c>
      <c r="G99" s="386">
        <v>2020</v>
      </c>
      <c r="H99" s="369">
        <v>43831</v>
      </c>
      <c r="I99" s="369">
        <v>43862</v>
      </c>
      <c r="J99" s="369">
        <v>43891</v>
      </c>
      <c r="K99" s="369">
        <v>43922</v>
      </c>
      <c r="L99" s="369">
        <v>43952</v>
      </c>
      <c r="M99" s="369">
        <v>43983</v>
      </c>
      <c r="N99" s="369">
        <v>44013</v>
      </c>
      <c r="O99" s="369">
        <v>44044</v>
      </c>
      <c r="P99" s="369">
        <v>44075</v>
      </c>
      <c r="Q99" s="369">
        <v>44105</v>
      </c>
      <c r="R99" s="369">
        <v>44136</v>
      </c>
      <c r="S99" s="370">
        <v>44166</v>
      </c>
      <c r="T99" s="7"/>
      <c r="U99" s="7"/>
      <c r="V99" s="7"/>
    </row>
    <row r="100" spans="1:22" ht="19.5" customHeight="1">
      <c r="A100" s="7"/>
      <c r="B100" s="541" t="s">
        <v>550</v>
      </c>
      <c r="C100" s="443"/>
      <c r="D100" s="380"/>
      <c r="E100" s="372"/>
      <c r="F100" s="372"/>
      <c r="G100" s="372"/>
      <c r="H100" s="373"/>
      <c r="I100" s="373"/>
      <c r="J100" s="373"/>
      <c r="K100" s="373"/>
      <c r="L100" s="373"/>
      <c r="M100" s="373"/>
      <c r="N100" s="373"/>
      <c r="O100" s="373"/>
      <c r="P100" s="373"/>
      <c r="Q100" s="373"/>
      <c r="R100" s="373"/>
      <c r="S100" s="374"/>
      <c r="T100" s="7"/>
      <c r="U100" s="7"/>
      <c r="V100" s="7"/>
    </row>
    <row r="101" spans="1:22" ht="19.5" customHeight="1">
      <c r="A101" s="7"/>
      <c r="B101" s="541" t="s">
        <v>551</v>
      </c>
      <c r="C101" s="443"/>
      <c r="D101" s="380"/>
      <c r="E101" s="372"/>
      <c r="F101" s="372"/>
      <c r="G101" s="372"/>
      <c r="H101" s="373"/>
      <c r="I101" s="373"/>
      <c r="J101" s="373"/>
      <c r="K101" s="373"/>
      <c r="L101" s="373"/>
      <c r="M101" s="373"/>
      <c r="N101" s="373"/>
      <c r="O101" s="373"/>
      <c r="P101" s="373"/>
      <c r="Q101" s="373"/>
      <c r="R101" s="373"/>
      <c r="S101" s="374"/>
      <c r="T101" s="7"/>
      <c r="U101" s="7"/>
      <c r="V101" s="7"/>
    </row>
    <row r="102" spans="1:22" ht="19.5" customHeight="1">
      <c r="A102" s="7"/>
      <c r="B102" s="541" t="s">
        <v>552</v>
      </c>
      <c r="C102" s="443"/>
      <c r="D102" s="380"/>
      <c r="E102" s="372"/>
      <c r="F102" s="372"/>
      <c r="G102" s="372"/>
      <c r="H102" s="373"/>
      <c r="I102" s="373"/>
      <c r="J102" s="373"/>
      <c r="K102" s="373"/>
      <c r="L102" s="373"/>
      <c r="M102" s="373"/>
      <c r="N102" s="373"/>
      <c r="O102" s="373"/>
      <c r="P102" s="373"/>
      <c r="Q102" s="373"/>
      <c r="R102" s="373"/>
      <c r="S102" s="374"/>
      <c r="T102" s="7"/>
      <c r="U102" s="7"/>
      <c r="V102" s="7"/>
    </row>
    <row r="103" spans="1:22" ht="19.5" customHeight="1">
      <c r="A103" s="7"/>
      <c r="B103" s="541" t="s">
        <v>553</v>
      </c>
      <c r="C103" s="443"/>
      <c r="D103" s="380"/>
      <c r="E103" s="372"/>
      <c r="F103" s="372"/>
      <c r="G103" s="372"/>
      <c r="H103" s="373"/>
      <c r="I103" s="373"/>
      <c r="J103" s="373"/>
      <c r="K103" s="373"/>
      <c r="L103" s="373"/>
      <c r="M103" s="373"/>
      <c r="N103" s="373"/>
      <c r="O103" s="373"/>
      <c r="P103" s="373"/>
      <c r="Q103" s="373"/>
      <c r="R103" s="373"/>
      <c r="S103" s="374"/>
      <c r="T103" s="7"/>
      <c r="U103" s="7"/>
      <c r="V103" s="7"/>
    </row>
    <row r="104" spans="1:22" ht="19.5" customHeight="1">
      <c r="A104" s="7"/>
      <c r="B104" s="541" t="s">
        <v>554</v>
      </c>
      <c r="C104" s="443"/>
      <c r="D104" s="380"/>
      <c r="E104" s="372"/>
      <c r="F104" s="372"/>
      <c r="G104" s="372"/>
      <c r="H104" s="373"/>
      <c r="I104" s="373"/>
      <c r="J104" s="373"/>
      <c r="K104" s="373"/>
      <c r="L104" s="373"/>
      <c r="M104" s="373"/>
      <c r="N104" s="373"/>
      <c r="O104" s="373"/>
      <c r="P104" s="373"/>
      <c r="Q104" s="373"/>
      <c r="R104" s="373"/>
      <c r="S104" s="374"/>
      <c r="T104" s="7"/>
      <c r="U104" s="7"/>
      <c r="V104" s="7"/>
    </row>
    <row r="105" spans="1:22" ht="19.5" customHeight="1">
      <c r="A105" s="7"/>
      <c r="B105" s="461" t="s">
        <v>203</v>
      </c>
      <c r="C105" s="447"/>
      <c r="D105" s="443"/>
      <c r="E105" s="387">
        <f t="shared" ref="E105:S105" si="5">SUM(E100:E104)</f>
        <v>0</v>
      </c>
      <c r="F105" s="388">
        <f t="shared" si="5"/>
        <v>0</v>
      </c>
      <c r="G105" s="389">
        <f t="shared" si="5"/>
        <v>0</v>
      </c>
      <c r="H105" s="389">
        <f t="shared" si="5"/>
        <v>0</v>
      </c>
      <c r="I105" s="389">
        <f t="shared" si="5"/>
        <v>0</v>
      </c>
      <c r="J105" s="389">
        <f t="shared" si="5"/>
        <v>0</v>
      </c>
      <c r="K105" s="389">
        <f t="shared" si="5"/>
        <v>0</v>
      </c>
      <c r="L105" s="389">
        <f t="shared" si="5"/>
        <v>0</v>
      </c>
      <c r="M105" s="389">
        <f t="shared" si="5"/>
        <v>0</v>
      </c>
      <c r="N105" s="389">
        <f t="shared" si="5"/>
        <v>0</v>
      </c>
      <c r="O105" s="389">
        <f t="shared" si="5"/>
        <v>0</v>
      </c>
      <c r="P105" s="389">
        <f t="shared" si="5"/>
        <v>0</v>
      </c>
      <c r="Q105" s="389">
        <f t="shared" si="5"/>
        <v>0</v>
      </c>
      <c r="R105" s="389">
        <f t="shared" si="5"/>
        <v>0</v>
      </c>
      <c r="S105" s="389">
        <f t="shared" si="5"/>
        <v>0</v>
      </c>
      <c r="T105" s="7"/>
      <c r="U105" s="7"/>
      <c r="V105" s="7"/>
    </row>
    <row r="106" spans="1:22" ht="10.5" customHeight="1">
      <c r="A106" s="7"/>
      <c r="B106" s="11"/>
      <c r="C106" s="11"/>
      <c r="D106" s="11"/>
      <c r="E106" s="11"/>
      <c r="F106" s="11"/>
      <c r="G106" s="11"/>
      <c r="H106" s="11"/>
      <c r="I106" s="11"/>
      <c r="J106" s="11"/>
      <c r="K106" s="11"/>
      <c r="L106" s="11"/>
      <c r="M106" s="11"/>
      <c r="N106" s="11"/>
      <c r="O106" s="11"/>
      <c r="P106" s="11"/>
      <c r="Q106" s="381"/>
      <c r="R106" s="381"/>
      <c r="S106" s="381"/>
      <c r="T106" s="7"/>
      <c r="U106" s="7"/>
      <c r="V106" s="7"/>
    </row>
    <row r="107" spans="1:22" ht="24.75" customHeight="1">
      <c r="A107" s="7"/>
      <c r="B107" s="537" t="s">
        <v>555</v>
      </c>
      <c r="C107" s="449"/>
      <c r="D107" s="450"/>
      <c r="E107" s="365" t="s">
        <v>556</v>
      </c>
      <c r="F107" s="365"/>
      <c r="G107" s="365"/>
      <c r="H107" s="365"/>
      <c r="I107" s="365"/>
      <c r="J107" s="365"/>
      <c r="K107" s="365"/>
      <c r="L107" s="365"/>
      <c r="M107" s="365"/>
      <c r="N107" s="365"/>
      <c r="O107" s="365"/>
      <c r="P107" s="365"/>
      <c r="Q107" s="365"/>
      <c r="R107" s="365"/>
      <c r="S107" s="379"/>
      <c r="T107" s="7"/>
      <c r="U107" s="7"/>
      <c r="V107" s="7"/>
    </row>
    <row r="108" spans="1:22" ht="24.75" customHeight="1">
      <c r="A108" s="7"/>
      <c r="B108" s="451"/>
      <c r="C108" s="452"/>
      <c r="D108" s="453"/>
      <c r="E108" s="386">
        <v>2018</v>
      </c>
      <c r="F108" s="386">
        <v>2019</v>
      </c>
      <c r="G108" s="386">
        <v>2020</v>
      </c>
      <c r="H108" s="369">
        <v>43831</v>
      </c>
      <c r="I108" s="369">
        <v>43862</v>
      </c>
      <c r="J108" s="369">
        <v>43891</v>
      </c>
      <c r="K108" s="369">
        <v>43922</v>
      </c>
      <c r="L108" s="369">
        <v>43952</v>
      </c>
      <c r="M108" s="369">
        <v>43983</v>
      </c>
      <c r="N108" s="369">
        <v>44013</v>
      </c>
      <c r="O108" s="369">
        <v>44044</v>
      </c>
      <c r="P108" s="369">
        <v>44075</v>
      </c>
      <c r="Q108" s="369">
        <v>44105</v>
      </c>
      <c r="R108" s="369">
        <v>44136</v>
      </c>
      <c r="S108" s="370">
        <v>44166</v>
      </c>
      <c r="T108" s="7"/>
      <c r="U108" s="7"/>
      <c r="V108" s="7"/>
    </row>
    <row r="109" spans="1:22" ht="18.75" customHeight="1">
      <c r="A109" s="7"/>
      <c r="B109" s="538" t="s">
        <v>557</v>
      </c>
      <c r="C109" s="447"/>
      <c r="D109" s="443"/>
      <c r="E109" s="390"/>
      <c r="F109" s="390"/>
      <c r="G109" s="390"/>
      <c r="H109" s="391"/>
      <c r="I109" s="391"/>
      <c r="J109" s="391"/>
      <c r="K109" s="391"/>
      <c r="L109" s="391"/>
      <c r="M109" s="391"/>
      <c r="N109" s="391"/>
      <c r="O109" s="391"/>
      <c r="P109" s="391"/>
      <c r="Q109" s="391"/>
      <c r="R109" s="391"/>
      <c r="S109" s="392"/>
      <c r="T109" s="7"/>
      <c r="U109" s="7"/>
      <c r="V109" s="7"/>
    </row>
    <row r="110" spans="1:22" ht="18.75" customHeight="1">
      <c r="A110" s="7"/>
      <c r="B110" s="538" t="s">
        <v>558</v>
      </c>
      <c r="C110" s="447"/>
      <c r="D110" s="443"/>
      <c r="E110" s="390"/>
      <c r="F110" s="390"/>
      <c r="G110" s="390"/>
      <c r="H110" s="391"/>
      <c r="I110" s="391"/>
      <c r="J110" s="391"/>
      <c r="K110" s="391"/>
      <c r="L110" s="391"/>
      <c r="M110" s="391"/>
      <c r="N110" s="391"/>
      <c r="O110" s="391"/>
      <c r="P110" s="391"/>
      <c r="Q110" s="391"/>
      <c r="R110" s="391"/>
      <c r="S110" s="392"/>
      <c r="T110" s="7"/>
      <c r="U110" s="7"/>
      <c r="V110" s="7"/>
    </row>
    <row r="111" spans="1:22" ht="18.75" customHeight="1">
      <c r="A111" s="7"/>
      <c r="B111" s="538" t="s">
        <v>559</v>
      </c>
      <c r="C111" s="447"/>
      <c r="D111" s="443"/>
      <c r="E111" s="390"/>
      <c r="F111" s="390"/>
      <c r="G111" s="390"/>
      <c r="H111" s="391"/>
      <c r="I111" s="391"/>
      <c r="J111" s="391"/>
      <c r="K111" s="391"/>
      <c r="L111" s="391"/>
      <c r="M111" s="391"/>
      <c r="N111" s="391"/>
      <c r="O111" s="391"/>
      <c r="P111" s="391"/>
      <c r="Q111" s="391"/>
      <c r="R111" s="391"/>
      <c r="S111" s="392"/>
      <c r="T111" s="7"/>
      <c r="U111" s="7"/>
      <c r="V111" s="7"/>
    </row>
    <row r="112" spans="1:22" ht="18.75" customHeight="1">
      <c r="A112" s="7"/>
      <c r="B112" s="538" t="s">
        <v>560</v>
      </c>
      <c r="C112" s="447"/>
      <c r="D112" s="443"/>
      <c r="E112" s="390"/>
      <c r="F112" s="390"/>
      <c r="G112" s="390"/>
      <c r="H112" s="391"/>
      <c r="I112" s="391"/>
      <c r="J112" s="391"/>
      <c r="K112" s="391"/>
      <c r="L112" s="391"/>
      <c r="M112" s="391"/>
      <c r="N112" s="391"/>
      <c r="O112" s="391"/>
      <c r="P112" s="391"/>
      <c r="Q112" s="391"/>
      <c r="R112" s="391"/>
      <c r="S112" s="392"/>
      <c r="T112" s="7"/>
      <c r="U112" s="7"/>
      <c r="V112" s="7"/>
    </row>
    <row r="113" spans="1:22" ht="24.75" customHeight="1">
      <c r="A113" s="7"/>
      <c r="B113" s="21"/>
      <c r="C113" s="21"/>
      <c r="D113" s="21"/>
      <c r="E113" s="21"/>
      <c r="F113" s="21"/>
      <c r="G113" s="21"/>
      <c r="H113" s="21"/>
      <c r="I113" s="21"/>
      <c r="J113" s="21"/>
      <c r="K113" s="21"/>
      <c r="L113" s="21"/>
      <c r="M113" s="21"/>
      <c r="N113" s="332"/>
      <c r="O113" s="332"/>
      <c r="P113" s="332"/>
      <c r="Q113" s="230"/>
      <c r="R113" s="230"/>
      <c r="S113" s="230"/>
      <c r="T113" s="230"/>
      <c r="U113" s="230"/>
      <c r="V113" s="230"/>
    </row>
    <row r="114" spans="1:22" ht="60" customHeight="1">
      <c r="A114" s="361" t="s">
        <v>561</v>
      </c>
      <c r="B114" s="362" t="s">
        <v>562</v>
      </c>
      <c r="C114" s="393"/>
      <c r="D114" s="393"/>
      <c r="E114" s="393"/>
      <c r="F114" s="393"/>
      <c r="G114" s="393"/>
      <c r="H114" s="393"/>
      <c r="I114" s="393"/>
      <c r="J114" s="393"/>
      <c r="K114" s="393"/>
      <c r="L114" s="393"/>
      <c r="M114" s="393"/>
      <c r="N114" s="332"/>
      <c r="O114" s="332"/>
      <c r="P114" s="332"/>
      <c r="Q114" s="230"/>
      <c r="R114" s="230"/>
      <c r="S114" s="230"/>
      <c r="T114" s="230"/>
      <c r="U114" s="230"/>
      <c r="V114" s="230"/>
    </row>
    <row r="115" spans="1:22" ht="69" customHeight="1">
      <c r="A115" s="321"/>
      <c r="B115" s="548" t="s">
        <v>563</v>
      </c>
      <c r="C115" s="403"/>
      <c r="D115" s="403"/>
      <c r="E115" s="403"/>
      <c r="F115" s="403"/>
      <c r="G115" s="403"/>
      <c r="H115" s="403"/>
      <c r="I115" s="403"/>
      <c r="J115" s="403"/>
      <c r="K115" s="404"/>
      <c r="L115" s="394"/>
      <c r="M115" s="395"/>
      <c r="N115" s="332"/>
      <c r="O115" s="332"/>
      <c r="P115" s="332"/>
      <c r="Q115" s="230"/>
      <c r="R115" s="230"/>
      <c r="S115" s="230"/>
      <c r="T115" s="230"/>
      <c r="U115" s="230"/>
      <c r="V115" s="230"/>
    </row>
    <row r="116" spans="1:22" ht="40.5" customHeight="1">
      <c r="A116" s="396"/>
      <c r="B116" s="542" t="s">
        <v>564</v>
      </c>
      <c r="C116" s="539" t="s">
        <v>565</v>
      </c>
      <c r="D116" s="539" t="s">
        <v>566</v>
      </c>
      <c r="E116" s="539" t="s">
        <v>567</v>
      </c>
      <c r="F116" s="539" t="s">
        <v>568</v>
      </c>
      <c r="G116" s="539" t="s">
        <v>569</v>
      </c>
      <c r="H116" s="424" t="s">
        <v>570</v>
      </c>
      <c r="I116" s="447"/>
      <c r="J116" s="447"/>
      <c r="K116" s="443"/>
      <c r="L116" s="424" t="s">
        <v>571</v>
      </c>
      <c r="M116" s="418"/>
      <c r="N116" s="176"/>
      <c r="O116" s="176"/>
      <c r="P116" s="176"/>
      <c r="Q116" s="176"/>
      <c r="R116" s="176"/>
      <c r="S116" s="176"/>
      <c r="T116" s="176"/>
      <c r="U116" s="176"/>
      <c r="V116" s="176"/>
    </row>
    <row r="117" spans="1:22" ht="39.75" customHeight="1">
      <c r="A117" s="7"/>
      <c r="B117" s="416"/>
      <c r="C117" s="430"/>
      <c r="D117" s="430"/>
      <c r="E117" s="430"/>
      <c r="F117" s="430"/>
      <c r="G117" s="430"/>
      <c r="H117" s="13" t="s">
        <v>280</v>
      </c>
      <c r="I117" s="13" t="s">
        <v>572</v>
      </c>
      <c r="J117" s="13" t="s">
        <v>573</v>
      </c>
      <c r="K117" s="13" t="s">
        <v>572</v>
      </c>
      <c r="L117" s="13" t="s">
        <v>574</v>
      </c>
      <c r="M117" s="14" t="s">
        <v>572</v>
      </c>
      <c r="N117" s="332"/>
      <c r="O117" s="332"/>
      <c r="P117" s="332"/>
      <c r="Q117" s="230"/>
      <c r="R117" s="230"/>
      <c r="S117" s="230"/>
      <c r="T117" s="230"/>
      <c r="U117" s="230"/>
      <c r="V117" s="230"/>
    </row>
    <row r="118" spans="1:22" ht="18" customHeight="1">
      <c r="A118" s="7"/>
      <c r="B118" s="397" t="s">
        <v>575</v>
      </c>
      <c r="C118" s="398">
        <v>0.47649301143583228</v>
      </c>
      <c r="D118" s="398">
        <v>0.22122647394401693</v>
      </c>
      <c r="E118" s="262">
        <v>76.238230939383982</v>
      </c>
      <c r="F118" s="262">
        <v>257.23654105757549</v>
      </c>
      <c r="G118" s="262">
        <v>34354.123560311295</v>
      </c>
      <c r="H118" s="399">
        <v>5.9172185430463573</v>
      </c>
      <c r="I118" s="399">
        <v>2.9209179019292244</v>
      </c>
      <c r="J118" s="399">
        <v>3.8493377483443707</v>
      </c>
      <c r="K118" s="399">
        <v>1.6819117521219149</v>
      </c>
      <c r="L118" s="399">
        <v>2</v>
      </c>
      <c r="M118" s="400">
        <v>1</v>
      </c>
      <c r="N118" s="332"/>
      <c r="O118" s="332"/>
      <c r="P118" s="332"/>
      <c r="Q118" s="230"/>
      <c r="R118" s="230"/>
      <c r="S118" s="230"/>
      <c r="T118" s="230"/>
      <c r="U118" s="230"/>
      <c r="V118" s="230"/>
    </row>
    <row r="119" spans="1:22" ht="18" customHeight="1">
      <c r="A119" s="7"/>
      <c r="B119" s="397" t="s">
        <v>576</v>
      </c>
      <c r="C119" s="398">
        <v>0.42724867724867727</v>
      </c>
      <c r="D119" s="398">
        <v>0.37139280335283853</v>
      </c>
      <c r="E119" s="262">
        <v>57.274011432769804</v>
      </c>
      <c r="F119" s="262">
        <v>190.06339737752145</v>
      </c>
      <c r="G119" s="262">
        <v>42351.070733688743</v>
      </c>
      <c r="H119" s="399">
        <v>8</v>
      </c>
      <c r="I119" s="399">
        <v>4</v>
      </c>
      <c r="J119" s="399">
        <v>5</v>
      </c>
      <c r="K119" s="399">
        <v>2</v>
      </c>
      <c r="L119" s="399">
        <v>2</v>
      </c>
      <c r="M119" s="400">
        <v>1</v>
      </c>
      <c r="N119" s="332"/>
      <c r="O119" s="332"/>
      <c r="P119" s="332"/>
      <c r="Q119" s="230"/>
      <c r="R119" s="230"/>
      <c r="S119" s="230"/>
      <c r="T119" s="230"/>
      <c r="U119" s="230"/>
      <c r="V119" s="230"/>
    </row>
    <row r="120" spans="1:22" ht="18" customHeight="1">
      <c r="A120" s="7"/>
      <c r="B120" s="397" t="s">
        <v>577</v>
      </c>
      <c r="C120" s="398">
        <v>0.44348894348894347</v>
      </c>
      <c r="D120" s="398">
        <v>0.40709931113624243</v>
      </c>
      <c r="E120" s="262">
        <v>54.349571019426591</v>
      </c>
      <c r="F120" s="262">
        <v>174.39736956106589</v>
      </c>
      <c r="G120" s="262">
        <v>50127.70490627546</v>
      </c>
      <c r="H120" s="399">
        <v>13</v>
      </c>
      <c r="I120" s="399">
        <v>6</v>
      </c>
      <c r="J120" s="399">
        <v>9</v>
      </c>
      <c r="K120" s="399">
        <v>4</v>
      </c>
      <c r="L120" s="399">
        <v>3</v>
      </c>
      <c r="M120" s="400">
        <v>2</v>
      </c>
      <c r="N120" s="332"/>
      <c r="O120" s="332"/>
      <c r="P120" s="332"/>
      <c r="Q120" s="230"/>
      <c r="R120" s="230"/>
      <c r="S120" s="230"/>
      <c r="T120" s="230"/>
      <c r="U120" s="230"/>
      <c r="V120" s="230"/>
    </row>
    <row r="121" spans="1:22" ht="18" customHeight="1">
      <c r="A121" s="7"/>
      <c r="B121" s="397" t="s">
        <v>578</v>
      </c>
      <c r="C121" s="398">
        <v>0.42313323572474376</v>
      </c>
      <c r="D121" s="398">
        <v>0.49348465881037912</v>
      </c>
      <c r="E121" s="262">
        <v>57.282601269718903</v>
      </c>
      <c r="F121" s="262">
        <v>168.58894990698664</v>
      </c>
      <c r="G121" s="262">
        <v>65581.613946457961</v>
      </c>
      <c r="H121" s="399">
        <v>23</v>
      </c>
      <c r="I121" s="399">
        <v>12</v>
      </c>
      <c r="J121" s="399">
        <v>17</v>
      </c>
      <c r="K121" s="399">
        <v>9</v>
      </c>
      <c r="L121" s="399">
        <v>5</v>
      </c>
      <c r="M121" s="400">
        <v>2</v>
      </c>
      <c r="N121" s="332"/>
      <c r="O121" s="332"/>
      <c r="P121" s="332"/>
      <c r="Q121" s="230"/>
      <c r="R121" s="230"/>
      <c r="S121" s="230"/>
      <c r="T121" s="230"/>
      <c r="U121" s="230"/>
      <c r="V121" s="230"/>
    </row>
    <row r="122" spans="1:22" ht="18" customHeight="1">
      <c r="A122" s="7"/>
      <c r="B122" s="397" t="s">
        <v>579</v>
      </c>
      <c r="C122" s="398">
        <v>0.515625</v>
      </c>
      <c r="D122" s="398">
        <v>0.61770723035030728</v>
      </c>
      <c r="E122" s="262">
        <v>64.262099506674858</v>
      </c>
      <c r="F122" s="262">
        <v>194.38418757108315</v>
      </c>
      <c r="G122" s="262">
        <v>97837.907813303551</v>
      </c>
      <c r="H122" s="399">
        <v>40</v>
      </c>
      <c r="I122" s="399">
        <v>16</v>
      </c>
      <c r="J122" s="399">
        <v>29</v>
      </c>
      <c r="K122" s="399">
        <v>12</v>
      </c>
      <c r="L122" s="399">
        <v>9</v>
      </c>
      <c r="M122" s="400">
        <v>4</v>
      </c>
      <c r="N122" s="332"/>
      <c r="O122" s="332"/>
      <c r="P122" s="332"/>
      <c r="Q122" s="230"/>
      <c r="R122" s="230"/>
      <c r="S122" s="230"/>
      <c r="T122" s="230"/>
      <c r="U122" s="230"/>
      <c r="V122" s="230"/>
    </row>
    <row r="123" spans="1:22" ht="18" customHeight="1">
      <c r="A123" s="7"/>
      <c r="B123" s="397" t="s">
        <v>580</v>
      </c>
      <c r="C123" s="398">
        <v>0.6097560975609756</v>
      </c>
      <c r="D123" s="398">
        <v>0.67613131055343656</v>
      </c>
      <c r="E123" s="262">
        <v>73.567370548852153</v>
      </c>
      <c r="F123" s="262">
        <v>235.74406674919163</v>
      </c>
      <c r="G123" s="262">
        <v>127348.6575142635</v>
      </c>
      <c r="H123" s="399">
        <v>77</v>
      </c>
      <c r="I123" s="399">
        <v>28</v>
      </c>
      <c r="J123" s="399">
        <v>55</v>
      </c>
      <c r="K123" s="399">
        <v>21</v>
      </c>
      <c r="L123" s="399">
        <v>14</v>
      </c>
      <c r="M123" s="400">
        <v>5</v>
      </c>
      <c r="N123" s="332"/>
      <c r="O123" s="332"/>
      <c r="P123" s="332"/>
      <c r="Q123" s="230"/>
      <c r="R123" s="230"/>
      <c r="S123" s="230"/>
      <c r="T123" s="230"/>
      <c r="U123" s="230"/>
      <c r="V123" s="230"/>
    </row>
    <row r="124" spans="1:22" ht="18" customHeight="1">
      <c r="A124" s="7"/>
      <c r="B124" s="397" t="s">
        <v>581</v>
      </c>
      <c r="C124" s="398">
        <v>0.65625</v>
      </c>
      <c r="D124" s="398">
        <v>0.67737895956477123</v>
      </c>
      <c r="E124" s="262">
        <v>91.295354972229489</v>
      </c>
      <c r="F124" s="262">
        <v>293.65988211593054</v>
      </c>
      <c r="G124" s="262">
        <v>156054.3674866762</v>
      </c>
      <c r="H124" s="399">
        <v>174</v>
      </c>
      <c r="I124" s="399">
        <v>86</v>
      </c>
      <c r="J124" s="399">
        <v>123</v>
      </c>
      <c r="K124" s="399">
        <v>58</v>
      </c>
      <c r="L124" s="399">
        <v>27</v>
      </c>
      <c r="M124" s="400">
        <v>12</v>
      </c>
      <c r="N124" s="332"/>
      <c r="O124" s="332"/>
      <c r="P124" s="332"/>
      <c r="Q124" s="230"/>
      <c r="R124" s="230"/>
      <c r="S124" s="230"/>
      <c r="T124" s="230"/>
      <c r="U124" s="230"/>
      <c r="V124" s="230"/>
    </row>
    <row r="125" spans="1:22" ht="18" customHeight="1">
      <c r="A125" s="7"/>
      <c r="B125" s="397" t="s">
        <v>582</v>
      </c>
      <c r="C125" s="398">
        <v>0.79166666666666663</v>
      </c>
      <c r="D125" s="398">
        <v>0.33469481500750975</v>
      </c>
      <c r="E125" s="262">
        <v>94.653332395743064</v>
      </c>
      <c r="F125" s="262">
        <v>253.75185308935417</v>
      </c>
      <c r="G125" s="262">
        <v>153510.06051820077</v>
      </c>
      <c r="H125" s="399">
        <v>407</v>
      </c>
      <c r="I125" s="399">
        <v>159</v>
      </c>
      <c r="J125" s="399">
        <v>281</v>
      </c>
      <c r="K125" s="399">
        <v>100</v>
      </c>
      <c r="L125" s="399">
        <v>59</v>
      </c>
      <c r="M125" s="400">
        <v>23</v>
      </c>
      <c r="N125" s="332"/>
      <c r="O125" s="332"/>
      <c r="P125" s="332"/>
      <c r="Q125" s="230"/>
      <c r="R125" s="230"/>
      <c r="S125" s="230"/>
      <c r="T125" s="230"/>
      <c r="U125" s="230"/>
      <c r="V125" s="230"/>
    </row>
    <row r="126" spans="1:22" ht="18" customHeight="1">
      <c r="A126" s="7"/>
      <c r="B126" s="397" t="s">
        <v>583</v>
      </c>
      <c r="C126" s="398">
        <v>0.6470588235294118</v>
      </c>
      <c r="D126" s="398">
        <v>0.90267986707356007</v>
      </c>
      <c r="E126" s="262">
        <v>123.31286747588608</v>
      </c>
      <c r="F126" s="262">
        <v>317.73313071215892</v>
      </c>
      <c r="G126" s="262">
        <v>173594.18733896015</v>
      </c>
      <c r="H126" s="399">
        <v>1875</v>
      </c>
      <c r="I126" s="399">
        <v>1389</v>
      </c>
      <c r="J126" s="399">
        <v>1261</v>
      </c>
      <c r="K126" s="399">
        <v>952</v>
      </c>
      <c r="L126" s="399">
        <v>180</v>
      </c>
      <c r="M126" s="400">
        <v>114</v>
      </c>
      <c r="N126" s="332"/>
      <c r="O126" s="332"/>
      <c r="P126" s="332"/>
      <c r="Q126" s="230"/>
      <c r="R126" s="230"/>
      <c r="S126" s="230"/>
      <c r="T126" s="230"/>
      <c r="U126" s="230"/>
      <c r="V126" s="230"/>
    </row>
    <row r="127" spans="1:22" ht="24.75" customHeight="1">
      <c r="A127" s="7"/>
      <c r="B127" s="237" t="s">
        <v>584</v>
      </c>
      <c r="C127" s="7"/>
      <c r="D127" s="7"/>
      <c r="E127" s="7"/>
      <c r="F127" s="237" t="s">
        <v>585</v>
      </c>
      <c r="G127" s="7"/>
      <c r="H127" s="7"/>
      <c r="I127" s="7"/>
      <c r="J127" s="7"/>
      <c r="K127" s="7"/>
      <c r="L127" s="7"/>
      <c r="M127" s="7"/>
      <c r="N127" s="230"/>
      <c r="O127" s="230"/>
      <c r="P127" s="230"/>
      <c r="Q127" s="230"/>
      <c r="R127" s="230"/>
      <c r="S127" s="230"/>
      <c r="T127" s="230"/>
      <c r="U127" s="230"/>
      <c r="V127" s="230"/>
    </row>
    <row r="128" spans="1:22" ht="14.25" customHeight="1">
      <c r="A128" s="114"/>
      <c r="B128" s="114"/>
      <c r="C128" s="114"/>
      <c r="D128" s="114"/>
      <c r="E128" s="114"/>
      <c r="F128" s="114"/>
      <c r="G128" s="114"/>
      <c r="H128" s="114"/>
      <c r="I128" s="114"/>
      <c r="J128" s="114"/>
      <c r="K128" s="114"/>
      <c r="L128" s="114"/>
      <c r="M128" s="114"/>
      <c r="N128" s="114"/>
      <c r="O128" s="114"/>
      <c r="P128" s="114"/>
      <c r="Q128" s="114"/>
      <c r="R128" s="114"/>
      <c r="S128" s="114"/>
      <c r="T128" s="114"/>
      <c r="U128" s="114"/>
      <c r="V128" s="114"/>
    </row>
    <row r="129" spans="1:22" ht="14.25" customHeight="1">
      <c r="A129" s="114"/>
      <c r="B129" s="114"/>
      <c r="C129" s="114"/>
      <c r="D129" s="114"/>
      <c r="E129" s="114"/>
      <c r="F129" s="242"/>
      <c r="G129" s="242"/>
      <c r="H129" s="242"/>
      <c r="I129" s="242"/>
      <c r="J129" s="242"/>
      <c r="K129" s="242"/>
      <c r="L129" s="114"/>
      <c r="M129" s="114"/>
      <c r="N129" s="114"/>
      <c r="O129" s="114"/>
      <c r="P129" s="114"/>
      <c r="Q129" s="114"/>
      <c r="R129" s="114"/>
      <c r="S129" s="114"/>
      <c r="T129" s="114"/>
      <c r="U129" s="114"/>
      <c r="V129" s="114"/>
    </row>
    <row r="130" spans="1:22" ht="14.25" customHeight="1">
      <c r="A130" s="114"/>
      <c r="B130" s="114"/>
      <c r="C130" s="114"/>
      <c r="D130" s="114"/>
      <c r="E130" s="114"/>
      <c r="F130" s="242"/>
      <c r="G130" s="242"/>
      <c r="H130" s="242"/>
      <c r="I130" s="242"/>
      <c r="J130" s="242"/>
      <c r="K130" s="242"/>
      <c r="L130" s="114"/>
      <c r="M130" s="114"/>
      <c r="N130" s="114"/>
      <c r="O130" s="114"/>
      <c r="P130" s="114"/>
      <c r="Q130" s="114"/>
      <c r="R130" s="114"/>
      <c r="S130" s="114"/>
      <c r="T130" s="114"/>
      <c r="U130" s="114"/>
      <c r="V130" s="114"/>
    </row>
    <row r="131" spans="1:22" ht="14.25" customHeight="1">
      <c r="A131" s="114"/>
      <c r="B131" s="114"/>
      <c r="C131" s="114"/>
      <c r="D131" s="114"/>
      <c r="E131" s="114"/>
      <c r="F131" s="242"/>
      <c r="G131" s="401"/>
      <c r="H131" s="242"/>
      <c r="I131" s="242"/>
      <c r="J131" s="242"/>
      <c r="K131" s="242"/>
      <c r="L131" s="114"/>
      <c r="M131" s="114"/>
      <c r="N131" s="114"/>
      <c r="O131" s="114"/>
      <c r="P131" s="114"/>
      <c r="Q131" s="114"/>
      <c r="R131" s="114"/>
      <c r="S131" s="114"/>
      <c r="T131" s="114"/>
      <c r="U131" s="114"/>
      <c r="V131" s="114"/>
    </row>
    <row r="132" spans="1:22" ht="14.25" customHeight="1">
      <c r="A132" s="114"/>
      <c r="B132" s="114"/>
      <c r="C132" s="114"/>
      <c r="D132" s="114"/>
      <c r="E132" s="114"/>
      <c r="F132" s="242"/>
      <c r="G132" s="242"/>
      <c r="H132" s="242"/>
      <c r="I132" s="242"/>
      <c r="J132" s="242"/>
      <c r="K132" s="242"/>
      <c r="L132" s="114"/>
      <c r="M132" s="114"/>
      <c r="N132" s="114"/>
      <c r="O132" s="114"/>
      <c r="P132" s="114"/>
      <c r="Q132" s="114"/>
      <c r="R132" s="114"/>
      <c r="S132" s="114"/>
      <c r="T132" s="114"/>
      <c r="U132" s="114"/>
      <c r="V132" s="114"/>
    </row>
    <row r="133" spans="1:22" ht="14.25" customHeight="1">
      <c r="A133" s="114"/>
      <c r="B133" s="114"/>
      <c r="C133" s="114"/>
      <c r="D133" s="114"/>
      <c r="E133" s="114"/>
      <c r="F133" s="242"/>
      <c r="G133" s="242"/>
      <c r="H133" s="242"/>
      <c r="I133" s="242"/>
      <c r="J133" s="242"/>
      <c r="K133" s="242"/>
      <c r="L133" s="114"/>
      <c r="M133" s="114"/>
      <c r="N133" s="114"/>
      <c r="O133" s="114"/>
      <c r="P133" s="114"/>
      <c r="Q133" s="114"/>
      <c r="R133" s="114"/>
      <c r="S133" s="114"/>
      <c r="T133" s="114"/>
      <c r="U133" s="114"/>
      <c r="V133" s="114"/>
    </row>
    <row r="134" spans="1:22" ht="14.25" customHeight="1">
      <c r="A134" s="114"/>
      <c r="B134" s="114"/>
      <c r="C134" s="114"/>
      <c r="D134" s="114"/>
      <c r="E134" s="114"/>
      <c r="F134" s="242"/>
      <c r="G134" s="242"/>
      <c r="H134" s="242"/>
      <c r="I134" s="242"/>
      <c r="J134" s="242"/>
      <c r="K134" s="242"/>
      <c r="L134" s="114"/>
      <c r="M134" s="114"/>
      <c r="N134" s="114"/>
      <c r="O134" s="114"/>
      <c r="P134" s="114"/>
      <c r="Q134" s="114"/>
      <c r="R134" s="114"/>
      <c r="S134" s="114"/>
      <c r="T134" s="114"/>
      <c r="U134" s="114"/>
      <c r="V134" s="114"/>
    </row>
    <row r="135" spans="1:22" ht="14.25" customHeight="1">
      <c r="A135" s="114"/>
      <c r="B135" s="114"/>
      <c r="C135" s="114"/>
      <c r="D135" s="114"/>
      <c r="E135" s="114"/>
      <c r="F135" s="242"/>
      <c r="G135" s="242"/>
      <c r="H135" s="242"/>
      <c r="I135" s="242"/>
      <c r="J135" s="242"/>
      <c r="K135" s="242"/>
      <c r="L135" s="114"/>
      <c r="M135" s="114"/>
      <c r="N135" s="114"/>
      <c r="O135" s="114"/>
      <c r="P135" s="114"/>
      <c r="Q135" s="114"/>
      <c r="R135" s="114"/>
      <c r="S135" s="114"/>
      <c r="T135" s="114"/>
      <c r="U135" s="114"/>
      <c r="V135" s="114"/>
    </row>
    <row r="136" spans="1:22" ht="14.25" customHeight="1">
      <c r="A136" s="114"/>
      <c r="B136" s="114"/>
      <c r="C136" s="114"/>
      <c r="D136" s="114"/>
      <c r="E136" s="114"/>
      <c r="F136" s="242"/>
      <c r="G136" s="242"/>
      <c r="H136" s="242"/>
      <c r="I136" s="242"/>
      <c r="J136" s="242"/>
      <c r="K136" s="242"/>
      <c r="L136" s="114"/>
      <c r="M136" s="114"/>
      <c r="N136" s="114"/>
      <c r="O136" s="114"/>
      <c r="P136" s="114"/>
      <c r="Q136" s="114"/>
      <c r="R136" s="114"/>
      <c r="S136" s="114"/>
      <c r="T136" s="114"/>
      <c r="U136" s="114"/>
      <c r="V136" s="114"/>
    </row>
    <row r="137" spans="1:22" ht="14.25" customHeight="1">
      <c r="A137" s="114"/>
      <c r="B137" s="114"/>
      <c r="C137" s="114"/>
      <c r="D137" s="114"/>
      <c r="E137" s="114"/>
      <c r="F137" s="242"/>
      <c r="G137" s="242"/>
      <c r="H137" s="242"/>
      <c r="I137" s="242"/>
      <c r="J137" s="242"/>
      <c r="K137" s="242"/>
      <c r="L137" s="114"/>
      <c r="M137" s="114"/>
      <c r="N137" s="114"/>
      <c r="O137" s="114"/>
      <c r="P137" s="114"/>
      <c r="Q137" s="114"/>
      <c r="R137" s="114"/>
      <c r="S137" s="114"/>
      <c r="T137" s="114"/>
      <c r="U137" s="114"/>
      <c r="V137" s="114"/>
    </row>
    <row r="138" spans="1:22" ht="14.25" customHeight="1">
      <c r="A138" s="114"/>
      <c r="B138" s="114"/>
      <c r="C138" s="114"/>
      <c r="D138" s="114"/>
      <c r="E138" s="114"/>
      <c r="F138" s="242"/>
      <c r="G138" s="242"/>
      <c r="H138" s="242"/>
      <c r="I138" s="242"/>
      <c r="J138" s="242"/>
      <c r="K138" s="242"/>
      <c r="L138" s="114"/>
      <c r="M138" s="114"/>
      <c r="N138" s="114"/>
      <c r="O138" s="114"/>
      <c r="P138" s="114"/>
      <c r="Q138" s="114"/>
      <c r="R138" s="114"/>
      <c r="S138" s="114"/>
      <c r="T138" s="114"/>
      <c r="U138" s="114"/>
      <c r="V138" s="114"/>
    </row>
    <row r="139" spans="1:22" ht="14.25" customHeight="1">
      <c r="A139" s="114"/>
      <c r="B139" s="114"/>
      <c r="C139" s="114"/>
      <c r="D139" s="114"/>
      <c r="E139" s="114"/>
      <c r="F139" s="242"/>
      <c r="G139" s="242"/>
      <c r="H139" s="242"/>
      <c r="I139" s="242"/>
      <c r="J139" s="242"/>
      <c r="K139" s="242"/>
      <c r="L139" s="114"/>
      <c r="M139" s="114"/>
      <c r="N139" s="114"/>
      <c r="O139" s="114"/>
      <c r="P139" s="114"/>
      <c r="Q139" s="114"/>
      <c r="R139" s="114"/>
      <c r="S139" s="114"/>
      <c r="T139" s="114"/>
      <c r="U139" s="114"/>
      <c r="V139" s="114"/>
    </row>
    <row r="140" spans="1:22" ht="14.25" customHeight="1">
      <c r="A140" s="114"/>
      <c r="B140" s="114"/>
      <c r="C140" s="114"/>
      <c r="D140" s="114"/>
      <c r="E140" s="114"/>
      <c r="F140" s="242"/>
      <c r="G140" s="242"/>
      <c r="H140" s="242"/>
      <c r="I140" s="242"/>
      <c r="J140" s="242"/>
      <c r="K140" s="242"/>
      <c r="L140" s="114"/>
      <c r="M140" s="114"/>
      <c r="N140" s="114"/>
      <c r="O140" s="114"/>
      <c r="P140" s="114"/>
      <c r="Q140" s="114"/>
      <c r="R140" s="114"/>
      <c r="S140" s="114"/>
      <c r="T140" s="114"/>
      <c r="U140" s="114"/>
      <c r="V140" s="114"/>
    </row>
    <row r="141" spans="1:22" ht="14.25" customHeight="1">
      <c r="A141" s="114"/>
      <c r="B141" s="114"/>
      <c r="C141" s="114"/>
      <c r="D141" s="114"/>
      <c r="E141" s="114"/>
      <c r="F141" s="242"/>
      <c r="G141" s="242"/>
      <c r="H141" s="242"/>
      <c r="I141" s="242"/>
      <c r="J141" s="242"/>
      <c r="K141" s="242"/>
      <c r="L141" s="114"/>
      <c r="M141" s="114"/>
      <c r="N141" s="114"/>
      <c r="O141" s="114"/>
      <c r="P141" s="114"/>
      <c r="Q141" s="114"/>
      <c r="R141" s="114"/>
      <c r="S141" s="114"/>
      <c r="T141" s="114"/>
      <c r="U141" s="114"/>
      <c r="V141" s="114"/>
    </row>
  </sheetData>
  <mergeCells count="90">
    <mergeCell ref="L116:M116"/>
    <mergeCell ref="H116:K116"/>
    <mergeCell ref="G116:G117"/>
    <mergeCell ref="B115:K115"/>
    <mergeCell ref="L3:M3"/>
    <mergeCell ref="B41:C41"/>
    <mergeCell ref="B42:C42"/>
    <mergeCell ref="B53:C53"/>
    <mergeCell ref="B44:C44"/>
    <mergeCell ref="B45:C45"/>
    <mergeCell ref="B46:C46"/>
    <mergeCell ref="B47:C47"/>
    <mergeCell ref="B48:C48"/>
    <mergeCell ref="B43:C43"/>
    <mergeCell ref="B51:C51"/>
    <mergeCell ref="B52:C52"/>
    <mergeCell ref="B31:C31"/>
    <mergeCell ref="B29:C30"/>
    <mergeCell ref="D29:D30"/>
    <mergeCell ref="B36:C36"/>
    <mergeCell ref="B1:G1"/>
    <mergeCell ref="B95:C95"/>
    <mergeCell ref="B98:D99"/>
    <mergeCell ref="B96:D96"/>
    <mergeCell ref="B89:D90"/>
    <mergeCell ref="B32:C32"/>
    <mergeCell ref="B33:C33"/>
    <mergeCell ref="B34:C34"/>
    <mergeCell ref="B35:C35"/>
    <mergeCell ref="B37:C37"/>
    <mergeCell ref="B38:C38"/>
    <mergeCell ref="B39:C39"/>
    <mergeCell ref="B40:C40"/>
    <mergeCell ref="B2:K2"/>
    <mergeCell ref="B28:K28"/>
    <mergeCell ref="B3:C3"/>
    <mergeCell ref="D3:E3"/>
    <mergeCell ref="F3:G3"/>
    <mergeCell ref="H3:I3"/>
    <mergeCell ref="J3:K3"/>
    <mergeCell ref="B49:C49"/>
    <mergeCell ref="B50:C50"/>
    <mergeCell ref="B60:D60"/>
    <mergeCell ref="B69:D69"/>
    <mergeCell ref="B62:D63"/>
    <mergeCell ref="B64:C64"/>
    <mergeCell ref="B65:C65"/>
    <mergeCell ref="B66:C66"/>
    <mergeCell ref="B67:C67"/>
    <mergeCell ref="B68:C68"/>
    <mergeCell ref="B54:C54"/>
    <mergeCell ref="B55:C55"/>
    <mergeCell ref="B58:C58"/>
    <mergeCell ref="B59:C59"/>
    <mergeCell ref="B56:C56"/>
    <mergeCell ref="B57:C57"/>
    <mergeCell ref="B80:D81"/>
    <mergeCell ref="B78:D78"/>
    <mergeCell ref="B104:C104"/>
    <mergeCell ref="B105:D105"/>
    <mergeCell ref="B93:C93"/>
    <mergeCell ref="B94:C94"/>
    <mergeCell ref="B84:C84"/>
    <mergeCell ref="B100:C100"/>
    <mergeCell ref="B71:D72"/>
    <mergeCell ref="B73:C73"/>
    <mergeCell ref="B74:C74"/>
    <mergeCell ref="B75:C75"/>
    <mergeCell ref="B77:C77"/>
    <mergeCell ref="B76:C76"/>
    <mergeCell ref="B92:C92"/>
    <mergeCell ref="B82:C82"/>
    <mergeCell ref="B112:D112"/>
    <mergeCell ref="B101:C101"/>
    <mergeCell ref="B102:C102"/>
    <mergeCell ref="B103:C103"/>
    <mergeCell ref="B111:D111"/>
    <mergeCell ref="B83:C83"/>
    <mergeCell ref="B87:D87"/>
    <mergeCell ref="B85:C85"/>
    <mergeCell ref="B86:C86"/>
    <mergeCell ref="B91:C91"/>
    <mergeCell ref="B107:D108"/>
    <mergeCell ref="B110:D110"/>
    <mergeCell ref="B109:D109"/>
    <mergeCell ref="F116:F117"/>
    <mergeCell ref="E116:E117"/>
    <mergeCell ref="D116:D117"/>
    <mergeCell ref="C116:C117"/>
    <mergeCell ref="B116:B117"/>
  </mergeCells>
  <hyperlinks>
    <hyperlink ref="H1" location="null!A1" display="RETORNAR para o Índice" xr:uid="{00000000-0004-0000-0B00-000000000000}"/>
  </hyperlinks>
  <pageMargins left="0.511811024" right="0.511811024" top="0.78740157499999996" bottom="0.78740157499999996" header="0" footer="0"/>
  <pageSetup paperSize="9" orientation="portrait"/>
  <legacy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A1:K187"/>
  <sheetViews>
    <sheetView showGridLines="0" workbookViewId="0"/>
  </sheetViews>
  <sheetFormatPr defaultColWidth="14.3984375" defaultRowHeight="15" customHeight="1"/>
  <cols>
    <col min="1" max="1" width="2.8984375" customWidth="1"/>
    <col min="2" max="2" width="82.8984375" customWidth="1"/>
    <col min="3" max="3" width="15.3984375" customWidth="1"/>
    <col min="4" max="4" width="16.09765625" customWidth="1"/>
    <col min="5" max="5" width="8" customWidth="1"/>
    <col min="6" max="6" width="76.8984375" customWidth="1"/>
    <col min="7" max="7" width="13.3984375" customWidth="1"/>
    <col min="8" max="8" width="12.8984375" customWidth="1"/>
    <col min="9" max="11" width="8.8984375" customWidth="1"/>
  </cols>
  <sheetData>
    <row r="1" spans="1:11" ht="25.5" customHeight="1">
      <c r="A1" s="1"/>
      <c r="B1" s="8" t="s">
        <v>11</v>
      </c>
      <c r="C1" s="7"/>
      <c r="D1" s="7"/>
      <c r="E1" s="7"/>
      <c r="F1" s="7"/>
      <c r="G1" s="9"/>
      <c r="H1" s="7"/>
    </row>
    <row r="2" spans="1:11" ht="49.5" customHeight="1">
      <c r="A2" s="1"/>
      <c r="B2" s="422" t="s">
        <v>12</v>
      </c>
      <c r="C2" s="403"/>
      <c r="D2" s="411"/>
      <c r="E2" s="7"/>
      <c r="F2" s="422" t="s">
        <v>13</v>
      </c>
      <c r="G2" s="403"/>
      <c r="H2" s="411"/>
    </row>
    <row r="3" spans="1:11" ht="88.5" customHeight="1">
      <c r="A3" s="1"/>
      <c r="B3" s="425" t="s">
        <v>14</v>
      </c>
      <c r="C3" s="426"/>
      <c r="D3" s="427"/>
      <c r="E3" s="7"/>
      <c r="F3" s="410" t="s">
        <v>15</v>
      </c>
      <c r="G3" s="403"/>
      <c r="H3" s="411"/>
    </row>
    <row r="4" spans="1:11" ht="18.75" customHeight="1">
      <c r="A4" s="10"/>
      <c r="B4" s="423" t="s">
        <v>16</v>
      </c>
      <c r="C4" s="424" t="s">
        <v>17</v>
      </c>
      <c r="D4" s="418"/>
      <c r="E4" s="11"/>
      <c r="F4" s="414" t="s">
        <v>18</v>
      </c>
      <c r="G4" s="417" t="s">
        <v>17</v>
      </c>
      <c r="H4" s="418"/>
      <c r="I4" s="12"/>
      <c r="J4" s="12"/>
      <c r="K4" s="12"/>
    </row>
    <row r="5" spans="1:11" ht="18.75" customHeight="1">
      <c r="A5" s="10"/>
      <c r="B5" s="415"/>
      <c r="C5" s="13" t="s">
        <v>19</v>
      </c>
      <c r="D5" s="14" t="s">
        <v>20</v>
      </c>
      <c r="E5" s="11"/>
      <c r="F5" s="415"/>
      <c r="G5" s="15" t="s">
        <v>19</v>
      </c>
      <c r="H5" s="16" t="s">
        <v>20</v>
      </c>
      <c r="I5" s="12"/>
      <c r="J5" s="12"/>
      <c r="K5" s="12"/>
    </row>
    <row r="6" spans="1:11" ht="18.75" customHeight="1">
      <c r="A6" s="10"/>
      <c r="B6" s="416"/>
      <c r="C6" s="13" t="e">
        <f>#REF!</f>
        <v>#REF!</v>
      </c>
      <c r="D6" s="14" t="e">
        <f>C6+1</f>
        <v>#REF!</v>
      </c>
      <c r="E6" s="11"/>
      <c r="F6" s="416"/>
      <c r="G6" s="13" t="e">
        <f>C6</f>
        <v>#REF!</v>
      </c>
      <c r="H6" s="14" t="e">
        <f>G6+1</f>
        <v>#REF!</v>
      </c>
      <c r="I6" s="12"/>
      <c r="J6" s="12"/>
      <c r="K6" s="12"/>
    </row>
    <row r="7" spans="1:11" ht="18.75" customHeight="1">
      <c r="A7" s="17"/>
      <c r="B7" s="18" t="s">
        <v>21</v>
      </c>
      <c r="C7" s="19"/>
      <c r="D7" s="20"/>
      <c r="E7" s="21"/>
      <c r="F7" s="22" t="s">
        <v>22</v>
      </c>
      <c r="G7" s="23">
        <v>0</v>
      </c>
      <c r="H7" s="24" t="e">
        <f>G7/'4 Dados Cadastrais-USUÁRIOS'!E10*'4 Dados Cadastrais-USUÁRIOS'!F6*(1+#REF!)</f>
        <v>#REF!</v>
      </c>
      <c r="I7" s="25"/>
      <c r="J7" s="25"/>
      <c r="K7" s="25"/>
    </row>
    <row r="8" spans="1:11" ht="18.75" customHeight="1">
      <c r="A8" s="17"/>
      <c r="B8" s="26" t="s">
        <v>23</v>
      </c>
      <c r="C8" s="27">
        <f t="shared" ref="C8:D8" si="0">SUM(C9:C13)</f>
        <v>419417.12</v>
      </c>
      <c r="D8" s="28" t="e">
        <f t="shared" si="0"/>
        <v>#REF!</v>
      </c>
      <c r="E8" s="21"/>
      <c r="F8" s="22" t="s">
        <v>24</v>
      </c>
      <c r="G8" s="23">
        <v>0</v>
      </c>
      <c r="H8" s="24">
        <f>IF(G8=0,0,G8/G7*H7)</f>
        <v>0</v>
      </c>
      <c r="I8" s="25"/>
      <c r="J8" s="25"/>
      <c r="K8" s="25"/>
    </row>
    <row r="9" spans="1:11" ht="18.75" customHeight="1">
      <c r="A9" s="17"/>
      <c r="B9" s="29" t="s">
        <v>25</v>
      </c>
      <c r="C9" s="30">
        <v>0</v>
      </c>
      <c r="D9" s="31" t="e">
        <f>IF(#REF!=1,'2 DadosFinanServRSU'!C9*(1+#REF!),0)</f>
        <v>#REF!</v>
      </c>
      <c r="E9" s="21"/>
      <c r="F9" s="32" t="s">
        <v>26</v>
      </c>
      <c r="G9" s="33">
        <f t="shared" ref="G9:H9" si="1">SUM(G7:G8)</f>
        <v>0</v>
      </c>
      <c r="H9" s="34" t="e">
        <f t="shared" si="1"/>
        <v>#REF!</v>
      </c>
      <c r="I9" s="25"/>
      <c r="J9" s="25"/>
      <c r="K9" s="25"/>
    </row>
    <row r="10" spans="1:11" ht="18.75" customHeight="1">
      <c r="A10" s="17"/>
      <c r="B10" s="35" t="s">
        <v>27</v>
      </c>
      <c r="C10" s="30">
        <v>181019.2</v>
      </c>
      <c r="D10" s="31" t="e">
        <f>IF(#REF!=1,'2 DadosFinanServRSU'!C10*(1+#REF!),0)</f>
        <v>#REF!</v>
      </c>
      <c r="E10" s="21"/>
      <c r="F10" s="22" t="s">
        <v>28</v>
      </c>
      <c r="G10" s="23">
        <v>0</v>
      </c>
      <c r="H10" s="24">
        <f>IF(G10=0,0,G10/G7*H7)</f>
        <v>0</v>
      </c>
      <c r="I10" s="25"/>
      <c r="J10" s="25"/>
      <c r="K10" s="25"/>
    </row>
    <row r="11" spans="1:11" ht="18.75" customHeight="1">
      <c r="A11" s="17"/>
      <c r="B11" s="35" t="s">
        <v>29</v>
      </c>
      <c r="C11" s="30">
        <v>0</v>
      </c>
      <c r="D11" s="31" t="e">
        <f>IF(#REF!=1,'2 DadosFinanServRSU'!C11*(1+#REF!),0)</f>
        <v>#REF!</v>
      </c>
      <c r="E11" s="21"/>
      <c r="F11" s="22" t="s">
        <v>30</v>
      </c>
      <c r="G11" s="23">
        <v>0</v>
      </c>
      <c r="H11" s="24">
        <f>IF(G11=0,0,G11/G10*H10)</f>
        <v>0</v>
      </c>
      <c r="I11" s="25"/>
      <c r="J11" s="25"/>
      <c r="K11" s="25"/>
    </row>
    <row r="12" spans="1:11" ht="18.75" customHeight="1">
      <c r="A12" s="17"/>
      <c r="B12" s="35" t="s">
        <v>31</v>
      </c>
      <c r="C12" s="30">
        <v>116129.03</v>
      </c>
      <c r="D12" s="31" t="e">
        <f>IF(#REF!=1,'2 DadosFinanServRSU'!C12*(1+#REF!),0)</f>
        <v>#REF!</v>
      </c>
      <c r="E12" s="21"/>
      <c r="F12" s="36" t="s">
        <v>32</v>
      </c>
      <c r="G12" s="23">
        <v>0</v>
      </c>
      <c r="H12" s="24">
        <f>IF(G12=0,0,G12/G7*H7)</f>
        <v>0</v>
      </c>
      <c r="I12" s="25"/>
      <c r="J12" s="25"/>
      <c r="K12" s="25"/>
    </row>
    <row r="13" spans="1:11" ht="18.75" customHeight="1">
      <c r="A13" s="17"/>
      <c r="B13" s="35" t="s">
        <v>33</v>
      </c>
      <c r="C13" s="30">
        <v>122268.89</v>
      </c>
      <c r="D13" s="31" t="e">
        <f>IF(#REF!=1,'2 DadosFinanServRSU'!C13*(1+#REF!),0)</f>
        <v>#REF!</v>
      </c>
      <c r="E13" s="21"/>
      <c r="F13" s="32" t="s">
        <v>34</v>
      </c>
      <c r="G13" s="33">
        <f t="shared" ref="G13:H13" si="2">SUM(G10:G12)</f>
        <v>0</v>
      </c>
      <c r="H13" s="34">
        <f t="shared" si="2"/>
        <v>0</v>
      </c>
      <c r="I13" s="25"/>
      <c r="J13" s="25"/>
      <c r="K13" s="25"/>
    </row>
    <row r="14" spans="1:11" ht="18.75" customHeight="1">
      <c r="A14" s="17"/>
      <c r="B14" s="37" t="s">
        <v>35</v>
      </c>
      <c r="C14" s="27">
        <f t="shared" ref="C14:D14" si="3">SUM(C15:C19)</f>
        <v>1071081.3900000001</v>
      </c>
      <c r="D14" s="28" t="e">
        <f t="shared" si="3"/>
        <v>#REF!</v>
      </c>
      <c r="E14" s="21"/>
      <c r="F14" s="38" t="s">
        <v>36</v>
      </c>
      <c r="G14" s="39"/>
      <c r="H14" s="40"/>
      <c r="I14" s="25"/>
      <c r="J14" s="25"/>
      <c r="K14" s="25"/>
    </row>
    <row r="15" spans="1:11" ht="18.75" customHeight="1">
      <c r="A15" s="17"/>
      <c r="B15" s="35" t="s">
        <v>37</v>
      </c>
      <c r="C15" s="30">
        <v>0</v>
      </c>
      <c r="D15" s="31" t="e">
        <f>IF(#REF!=1,'2 DadosFinanServRSU'!C15*(1+#REF!),0)</f>
        <v>#REF!</v>
      </c>
      <c r="E15" s="21"/>
      <c r="F15" s="41" t="s">
        <v>38</v>
      </c>
      <c r="G15" s="23">
        <v>0</v>
      </c>
      <c r="H15" s="24" t="e">
        <f t="shared" ref="H15:H19" si="4">G15*(1+#REF!)</f>
        <v>#REF!</v>
      </c>
      <c r="I15" s="25"/>
      <c r="J15" s="25"/>
      <c r="K15" s="25"/>
    </row>
    <row r="16" spans="1:11" ht="18.75" customHeight="1">
      <c r="A16" s="17"/>
      <c r="B16" s="35" t="s">
        <v>39</v>
      </c>
      <c r="C16" s="30">
        <v>853644.41</v>
      </c>
      <c r="D16" s="31" t="e">
        <f>IF(#REF!=1,'2 DadosFinanServRSU'!C16*(1+#REF!),0)</f>
        <v>#REF!</v>
      </c>
      <c r="E16" s="21"/>
      <c r="F16" s="41" t="s">
        <v>40</v>
      </c>
      <c r="G16" s="23">
        <v>0</v>
      </c>
      <c r="H16" s="24" t="e">
        <f t="shared" si="4"/>
        <v>#REF!</v>
      </c>
      <c r="I16" s="25"/>
      <c r="J16" s="25"/>
      <c r="K16" s="25"/>
    </row>
    <row r="17" spans="1:11" ht="18.75" customHeight="1">
      <c r="A17" s="17"/>
      <c r="B17" s="35" t="s">
        <v>41</v>
      </c>
      <c r="C17" s="30">
        <v>0</v>
      </c>
      <c r="D17" s="31" t="e">
        <f>IF(#REF!=1,'2 DadosFinanServRSU'!C17*(1+#REF!),0)</f>
        <v>#REF!</v>
      </c>
      <c r="E17" s="21"/>
      <c r="F17" s="41" t="s">
        <v>42</v>
      </c>
      <c r="G17" s="23">
        <v>0</v>
      </c>
      <c r="H17" s="24" t="e">
        <f t="shared" si="4"/>
        <v>#REF!</v>
      </c>
      <c r="I17" s="25"/>
      <c r="J17" s="25"/>
      <c r="K17" s="25"/>
    </row>
    <row r="18" spans="1:11" ht="18.75" customHeight="1">
      <c r="A18" s="17"/>
      <c r="B18" s="35" t="s">
        <v>43</v>
      </c>
      <c r="C18" s="30">
        <v>0</v>
      </c>
      <c r="D18" s="31" t="e">
        <f>IF(#REF!=1,'2 DadosFinanServRSU'!C18*(1+#REF!),0)</f>
        <v>#REF!</v>
      </c>
      <c r="E18" s="21"/>
      <c r="F18" s="41" t="s">
        <v>44</v>
      </c>
      <c r="G18" s="23">
        <v>0</v>
      </c>
      <c r="H18" s="24" t="e">
        <f t="shared" si="4"/>
        <v>#REF!</v>
      </c>
      <c r="I18" s="25"/>
      <c r="J18" s="25"/>
      <c r="K18" s="25"/>
    </row>
    <row r="19" spans="1:11" ht="18.75" customHeight="1">
      <c r="A19" s="17"/>
      <c r="B19" s="35" t="s">
        <v>45</v>
      </c>
      <c r="C19" s="30">
        <v>217436.98</v>
      </c>
      <c r="D19" s="31" t="e">
        <f>IF(#REF!=1,'2 DadosFinanServRSU'!C19*(1+#REF!),0)</f>
        <v>#REF!</v>
      </c>
      <c r="E19" s="21"/>
      <c r="F19" s="22" t="s">
        <v>46</v>
      </c>
      <c r="G19" s="23">
        <v>0</v>
      </c>
      <c r="H19" s="24" t="e">
        <f t="shared" si="4"/>
        <v>#REF!</v>
      </c>
      <c r="I19" s="25"/>
      <c r="J19" s="25"/>
      <c r="K19" s="25"/>
    </row>
    <row r="20" spans="1:11" ht="18.75" customHeight="1">
      <c r="A20" s="17"/>
      <c r="B20" s="37" t="s">
        <v>47</v>
      </c>
      <c r="C20" s="27">
        <f t="shared" ref="C20:D20" si="5">SUM(C21:C27)</f>
        <v>0</v>
      </c>
      <c r="D20" s="28" t="e">
        <f t="shared" si="5"/>
        <v>#REF!</v>
      </c>
      <c r="E20" s="21"/>
      <c r="F20" s="32" t="s">
        <v>48</v>
      </c>
      <c r="G20" s="33">
        <f t="shared" ref="G20:H20" si="6">SUM(G15:G19)</f>
        <v>0</v>
      </c>
      <c r="H20" s="34" t="e">
        <f t="shared" si="6"/>
        <v>#REF!</v>
      </c>
      <c r="I20" s="25"/>
      <c r="J20" s="25"/>
      <c r="K20" s="25"/>
    </row>
    <row r="21" spans="1:11" ht="18.75" customHeight="1">
      <c r="A21" s="17"/>
      <c r="B21" s="35" t="s">
        <v>49</v>
      </c>
      <c r="C21" s="30">
        <v>0</v>
      </c>
      <c r="D21" s="31" t="e">
        <f>IF(#REF!=1,'2 DadosFinanServRSU'!C21*(1+#REF!),0)</f>
        <v>#REF!</v>
      </c>
      <c r="E21" s="21"/>
      <c r="F21" s="22" t="s">
        <v>50</v>
      </c>
      <c r="G21" s="23">
        <v>0</v>
      </c>
      <c r="H21" s="24" t="e">
        <f t="shared" ref="H21:H24" si="7">G21*(1+#REF!)</f>
        <v>#REF!</v>
      </c>
      <c r="I21" s="25"/>
      <c r="J21" s="25"/>
      <c r="K21" s="25"/>
    </row>
    <row r="22" spans="1:11" ht="18.75" customHeight="1">
      <c r="A22" s="17"/>
      <c r="B22" s="35" t="s">
        <v>51</v>
      </c>
      <c r="C22" s="30">
        <v>0</v>
      </c>
      <c r="D22" s="31" t="e">
        <f>IF(#REF!=1,'2 DadosFinanServRSU'!C22*(1+#REF!),0)</f>
        <v>#REF!</v>
      </c>
      <c r="E22" s="21"/>
      <c r="F22" s="22" t="s">
        <v>52</v>
      </c>
      <c r="G22" s="23">
        <v>0</v>
      </c>
      <c r="H22" s="24" t="e">
        <f t="shared" si="7"/>
        <v>#REF!</v>
      </c>
      <c r="I22" s="25"/>
      <c r="J22" s="25"/>
      <c r="K22" s="25"/>
    </row>
    <row r="23" spans="1:11" ht="18.75" customHeight="1">
      <c r="A23" s="17"/>
      <c r="B23" s="35" t="s">
        <v>53</v>
      </c>
      <c r="C23" s="30">
        <v>0</v>
      </c>
      <c r="D23" s="31" t="e">
        <f>IF(#REF!=1,'2 DadosFinanServRSU'!C23*(1+#REF!),0)</f>
        <v>#REF!</v>
      </c>
      <c r="E23" s="21"/>
      <c r="F23" s="22" t="s">
        <v>54</v>
      </c>
      <c r="G23" s="23">
        <v>0</v>
      </c>
      <c r="H23" s="24" t="e">
        <f t="shared" si="7"/>
        <v>#REF!</v>
      </c>
      <c r="I23" s="25"/>
      <c r="J23" s="25"/>
      <c r="K23" s="25"/>
    </row>
    <row r="24" spans="1:11" ht="18.75" customHeight="1">
      <c r="A24" s="17"/>
      <c r="B24" s="35" t="s">
        <v>55</v>
      </c>
      <c r="C24" s="30">
        <v>0</v>
      </c>
      <c r="D24" s="31" t="e">
        <f>IF(#REF!=1,'2 DadosFinanServRSU'!C24*(1+#REF!),0)</f>
        <v>#REF!</v>
      </c>
      <c r="E24" s="21"/>
      <c r="F24" s="22" t="s">
        <v>56</v>
      </c>
      <c r="G24" s="23">
        <v>0</v>
      </c>
      <c r="H24" s="24" t="e">
        <f t="shared" si="7"/>
        <v>#REF!</v>
      </c>
      <c r="I24" s="25"/>
      <c r="J24" s="25"/>
      <c r="K24" s="25"/>
    </row>
    <row r="25" spans="1:11" ht="18.75" customHeight="1">
      <c r="A25" s="17"/>
      <c r="B25" s="35" t="s">
        <v>57</v>
      </c>
      <c r="C25" s="30">
        <v>0</v>
      </c>
      <c r="D25" s="31" t="e">
        <f>IF(#REF!=1,'2 DadosFinanServRSU'!C25*(1+#REF!),0)</f>
        <v>#REF!</v>
      </c>
      <c r="E25" s="21"/>
      <c r="F25" s="32" t="s">
        <v>58</v>
      </c>
      <c r="G25" s="33">
        <f t="shared" ref="G25:H25" si="8">SUM(G21:G24)</f>
        <v>0</v>
      </c>
      <c r="H25" s="34" t="e">
        <f t="shared" si="8"/>
        <v>#REF!</v>
      </c>
      <c r="I25" s="25"/>
      <c r="J25" s="25"/>
      <c r="K25" s="25"/>
    </row>
    <row r="26" spans="1:11" ht="18.75" customHeight="1">
      <c r="A26" s="17"/>
      <c r="B26" s="35" t="s">
        <v>59</v>
      </c>
      <c r="C26" s="30">
        <v>0</v>
      </c>
      <c r="D26" s="31" t="e">
        <f>IF(#REF!=1,'2 DadosFinanServRSU'!C26*(1+#REF!),0)</f>
        <v>#REF!</v>
      </c>
      <c r="E26" s="21"/>
      <c r="F26" s="22" t="s">
        <v>60</v>
      </c>
      <c r="G26" s="42">
        <v>0</v>
      </c>
      <c r="H26" s="43">
        <v>0</v>
      </c>
      <c r="I26" s="25"/>
      <c r="J26" s="25"/>
      <c r="K26" s="25"/>
    </row>
    <row r="27" spans="1:11" ht="18.75" customHeight="1">
      <c r="A27" s="17"/>
      <c r="B27" s="35" t="s">
        <v>61</v>
      </c>
      <c r="C27" s="30">
        <v>0</v>
      </c>
      <c r="D27" s="31" t="e">
        <f>IF(#REF!=1,'2 DadosFinanServRSU'!C27*(1+#REF!),0)</f>
        <v>#REF!</v>
      </c>
      <c r="E27" s="21"/>
      <c r="F27" s="22" t="s">
        <v>62</v>
      </c>
      <c r="G27" s="42">
        <v>0</v>
      </c>
      <c r="H27" s="43">
        <v>0</v>
      </c>
      <c r="I27" s="25"/>
      <c r="J27" s="25"/>
      <c r="K27" s="25"/>
    </row>
    <row r="28" spans="1:11" ht="18.75" customHeight="1">
      <c r="A28" s="17"/>
      <c r="B28" s="37" t="s">
        <v>63</v>
      </c>
      <c r="C28" s="27">
        <f t="shared" ref="C28:D28" si="9">SUM(C29:C32)</f>
        <v>42000</v>
      </c>
      <c r="D28" s="28" t="e">
        <f t="shared" si="9"/>
        <v>#REF!</v>
      </c>
      <c r="E28" s="21"/>
      <c r="F28" s="22" t="s">
        <v>64</v>
      </c>
      <c r="G28" s="42">
        <v>0</v>
      </c>
      <c r="H28" s="43">
        <v>0</v>
      </c>
      <c r="I28" s="25"/>
      <c r="J28" s="25"/>
      <c r="K28" s="25"/>
    </row>
    <row r="29" spans="1:11" ht="18.75" customHeight="1">
      <c r="A29" s="17"/>
      <c r="B29" s="35" t="s">
        <v>65</v>
      </c>
      <c r="C29" s="30">
        <v>0</v>
      </c>
      <c r="D29" s="31" t="e">
        <f>IF(#REF!=1,'2 DadosFinanServRSU'!C29*(1+#REF!),0)</f>
        <v>#REF!</v>
      </c>
      <c r="E29" s="21"/>
      <c r="F29" s="26" t="s">
        <v>66</v>
      </c>
      <c r="G29" s="44">
        <f t="shared" ref="G29:H29" si="10">G13+G20+G25+G26+G27+G28</f>
        <v>0</v>
      </c>
      <c r="H29" s="34" t="e">
        <f t="shared" si="10"/>
        <v>#REF!</v>
      </c>
      <c r="I29" s="25"/>
      <c r="J29" s="25"/>
      <c r="K29" s="25"/>
    </row>
    <row r="30" spans="1:11" ht="18.75" customHeight="1">
      <c r="A30" s="17"/>
      <c r="B30" s="35" t="s">
        <v>67</v>
      </c>
      <c r="C30" s="30">
        <v>0</v>
      </c>
      <c r="D30" s="31" t="e">
        <f>IF(#REF!=1,'2 DadosFinanServRSU'!C30*(1+#REF!),0)</f>
        <v>#REF!</v>
      </c>
      <c r="E30" s="21"/>
      <c r="F30" s="45" t="s">
        <v>68</v>
      </c>
      <c r="G30" s="21"/>
      <c r="H30" s="21"/>
      <c r="I30" s="25"/>
      <c r="J30" s="25"/>
      <c r="K30" s="25"/>
    </row>
    <row r="31" spans="1:11" ht="18.75" customHeight="1">
      <c r="A31" s="17"/>
      <c r="B31" s="35" t="s">
        <v>69</v>
      </c>
      <c r="C31" s="30">
        <v>0</v>
      </c>
      <c r="D31" s="31" t="e">
        <f>IF(#REF!=1,'2 DadosFinanServRSU'!C31*(1+#REF!),0)</f>
        <v>#REF!</v>
      </c>
      <c r="E31" s="21"/>
      <c r="F31" s="46" t="s">
        <v>70</v>
      </c>
      <c r="G31" s="47"/>
      <c r="H31" s="47"/>
      <c r="I31" s="25"/>
      <c r="J31" s="25"/>
      <c r="K31" s="25"/>
    </row>
    <row r="32" spans="1:11" ht="18.75" customHeight="1">
      <c r="A32" s="17"/>
      <c r="B32" s="35" t="s">
        <v>71</v>
      </c>
      <c r="C32" s="30">
        <v>42000</v>
      </c>
      <c r="D32" s="31" t="e">
        <f>IF(#REF!=1,'2 DadosFinanServRSU'!C32*(1+#REF!),0)</f>
        <v>#REF!</v>
      </c>
      <c r="E32" s="21"/>
      <c r="F32" s="419" t="s">
        <v>72</v>
      </c>
      <c r="G32" s="403"/>
      <c r="H32" s="413"/>
      <c r="I32" s="25"/>
      <c r="J32" s="25"/>
      <c r="K32" s="25"/>
    </row>
    <row r="33" spans="1:11" ht="18.75" customHeight="1">
      <c r="A33" s="17"/>
      <c r="B33" s="37" t="s">
        <v>73</v>
      </c>
      <c r="C33" s="27">
        <f t="shared" ref="C33:D33" si="11">SUM(C34:C39)</f>
        <v>288390.7</v>
      </c>
      <c r="D33" s="28" t="e">
        <f t="shared" si="11"/>
        <v>#REF!</v>
      </c>
      <c r="E33" s="21"/>
      <c r="F33" s="412" t="s">
        <v>74</v>
      </c>
      <c r="G33" s="403"/>
      <c r="H33" s="413"/>
      <c r="I33" s="25"/>
      <c r="J33" s="25"/>
      <c r="K33" s="25"/>
    </row>
    <row r="34" spans="1:11" ht="18.75" customHeight="1">
      <c r="A34" s="17"/>
      <c r="B34" s="35" t="s">
        <v>75</v>
      </c>
      <c r="C34" s="30">
        <v>0</v>
      </c>
      <c r="D34" s="31" t="e">
        <f>IF(#REF!=1,'2 DadosFinanServRSU'!C34*(1+#REF!),0)</f>
        <v>#REF!</v>
      </c>
      <c r="E34" s="21"/>
      <c r="F34" s="412" t="s">
        <v>76</v>
      </c>
      <c r="G34" s="403"/>
      <c r="H34" s="413"/>
      <c r="I34" s="25"/>
      <c r="J34" s="25"/>
      <c r="K34" s="25"/>
    </row>
    <row r="35" spans="1:11" ht="18.75" customHeight="1">
      <c r="A35" s="17"/>
      <c r="B35" s="35" t="s">
        <v>77</v>
      </c>
      <c r="C35" s="30">
        <v>0</v>
      </c>
      <c r="D35" s="31" t="e">
        <f>IF(#REF!=1,'2 DadosFinanServRSU'!C35*(1+#REF!),0)</f>
        <v>#REF!</v>
      </c>
      <c r="E35" s="21"/>
      <c r="F35" s="48"/>
      <c r="G35" s="49"/>
      <c r="H35" s="50"/>
      <c r="I35" s="25"/>
      <c r="J35" s="25"/>
      <c r="K35" s="25"/>
    </row>
    <row r="36" spans="1:11" ht="18.75" customHeight="1">
      <c r="A36" s="17"/>
      <c r="B36" s="35" t="s">
        <v>78</v>
      </c>
      <c r="C36" s="30">
        <v>69600</v>
      </c>
      <c r="D36" s="31" t="e">
        <f>IF(#REF!=1,'2 DadosFinanServRSU'!C36*(1+#REF!),0)</f>
        <v>#REF!</v>
      </c>
      <c r="E36" s="21"/>
      <c r="F36" s="51"/>
      <c r="G36" s="52"/>
      <c r="H36" s="51"/>
      <c r="I36" s="25"/>
      <c r="J36" s="25"/>
      <c r="K36" s="25"/>
    </row>
    <row r="37" spans="1:11" ht="18.75" customHeight="1">
      <c r="A37" s="17"/>
      <c r="B37" s="35" t="s">
        <v>79</v>
      </c>
      <c r="C37" s="30">
        <v>0</v>
      </c>
      <c r="D37" s="31" t="e">
        <f>IF(#REF!=1,'2 DadosFinanServRSU'!C37*(1+#REF!),0)</f>
        <v>#REF!</v>
      </c>
      <c r="E37" s="21"/>
      <c r="F37" s="51"/>
      <c r="G37" s="52"/>
      <c r="H37" s="51"/>
      <c r="I37" s="25"/>
      <c r="J37" s="25"/>
      <c r="K37" s="25"/>
    </row>
    <row r="38" spans="1:11" ht="18.75" customHeight="1">
      <c r="A38" s="17"/>
      <c r="B38" s="35" t="s">
        <v>80</v>
      </c>
      <c r="C38" s="30">
        <v>0</v>
      </c>
      <c r="D38" s="31" t="e">
        <f>IF(#REF!=1,'2 DadosFinanServRSU'!C38*(1+#REF!),0)</f>
        <v>#REF!</v>
      </c>
      <c r="E38" s="21"/>
      <c r="F38" s="51"/>
      <c r="G38" s="52"/>
      <c r="H38" s="51"/>
      <c r="I38" s="25"/>
      <c r="J38" s="25"/>
      <c r="K38" s="25"/>
    </row>
    <row r="39" spans="1:11" ht="18.75" customHeight="1">
      <c r="A39" s="17"/>
      <c r="B39" s="35" t="s">
        <v>81</v>
      </c>
      <c r="C39" s="30">
        <v>218790.7</v>
      </c>
      <c r="D39" s="31" t="e">
        <f>IF(#REF!=1,'2 DadosFinanServRSU'!C39*(1+#REF!),0)</f>
        <v>#REF!</v>
      </c>
      <c r="E39" s="21"/>
      <c r="F39" s="51"/>
      <c r="G39" s="52"/>
      <c r="H39" s="51"/>
      <c r="I39" s="25"/>
      <c r="J39" s="25"/>
      <c r="K39" s="25"/>
    </row>
    <row r="40" spans="1:11" ht="18.75" customHeight="1">
      <c r="A40" s="17"/>
      <c r="B40" s="37" t="s">
        <v>82</v>
      </c>
      <c r="C40" s="27">
        <f t="shared" ref="C40:D40" si="12">SUM(C41:C46)</f>
        <v>414567.92000000004</v>
      </c>
      <c r="D40" s="28" t="e">
        <f t="shared" si="12"/>
        <v>#REF!</v>
      </c>
      <c r="E40" s="21"/>
      <c r="F40" s="51"/>
      <c r="G40" s="52"/>
      <c r="H40" s="51"/>
      <c r="I40" s="25"/>
      <c r="J40" s="25"/>
      <c r="K40" s="25"/>
    </row>
    <row r="41" spans="1:11" ht="18.75" customHeight="1">
      <c r="A41" s="17"/>
      <c r="B41" s="35" t="s">
        <v>83</v>
      </c>
      <c r="C41" s="30">
        <v>0</v>
      </c>
      <c r="D41" s="31" t="e">
        <f>IF(#REF!=1,'2 DadosFinanServRSU'!C41*(1+#REF!),0)</f>
        <v>#REF!</v>
      </c>
      <c r="E41" s="21"/>
      <c r="F41" s="51"/>
      <c r="G41" s="52"/>
      <c r="H41" s="51"/>
      <c r="I41" s="25"/>
      <c r="J41" s="25"/>
      <c r="K41" s="25"/>
    </row>
    <row r="42" spans="1:11" ht="18.75" customHeight="1">
      <c r="A42" s="17"/>
      <c r="B42" s="35" t="s">
        <v>84</v>
      </c>
      <c r="C42" s="30">
        <v>331118.71000000002</v>
      </c>
      <c r="D42" s="31" t="e">
        <f>IF(#REF!=1,'2 DadosFinanServRSU'!C42*(1+#REF!),0)</f>
        <v>#REF!</v>
      </c>
      <c r="E42" s="21"/>
      <c r="F42" s="51"/>
      <c r="G42" s="52"/>
      <c r="H42" s="51"/>
      <c r="I42" s="25"/>
      <c r="J42" s="25"/>
      <c r="K42" s="25"/>
    </row>
    <row r="43" spans="1:11" ht="18.75" customHeight="1">
      <c r="A43" s="17"/>
      <c r="B43" s="35" t="s">
        <v>85</v>
      </c>
      <c r="C43" s="30">
        <v>36247.370000000003</v>
      </c>
      <c r="D43" s="31" t="e">
        <f>IF(#REF!=1,'2 DadosFinanServRSU'!C43*(1+#REF!),0)</f>
        <v>#REF!</v>
      </c>
      <c r="E43" s="21"/>
      <c r="F43" s="51"/>
      <c r="G43" s="52"/>
      <c r="H43" s="51"/>
      <c r="I43" s="25"/>
      <c r="J43" s="25"/>
      <c r="K43" s="25"/>
    </row>
    <row r="44" spans="1:11" ht="18.75" customHeight="1">
      <c r="A44" s="17"/>
      <c r="B44" s="35" t="s">
        <v>86</v>
      </c>
      <c r="C44" s="30">
        <v>0</v>
      </c>
      <c r="D44" s="31" t="e">
        <f>IF(#REF!=1,'2 DadosFinanServRSU'!C44*(1+#REF!),0)</f>
        <v>#REF!</v>
      </c>
      <c r="E44" s="21"/>
      <c r="F44" s="51"/>
      <c r="G44" s="52"/>
      <c r="H44" s="51"/>
      <c r="I44" s="25"/>
      <c r="J44" s="25"/>
      <c r="K44" s="25"/>
    </row>
    <row r="45" spans="1:11" ht="18.75" customHeight="1">
      <c r="A45" s="17"/>
      <c r="B45" s="35" t="s">
        <v>87</v>
      </c>
      <c r="C45" s="30">
        <v>0</v>
      </c>
      <c r="D45" s="31" t="e">
        <f>IF(#REF!=1,'2 DadosFinanServRSU'!C45*(1+#REF!),0)</f>
        <v>#REF!</v>
      </c>
      <c r="E45" s="21"/>
      <c r="F45" s="51"/>
      <c r="G45" s="52"/>
      <c r="H45" s="51"/>
      <c r="I45" s="25"/>
      <c r="J45" s="25"/>
      <c r="K45" s="25"/>
    </row>
    <row r="46" spans="1:11" ht="18.75" customHeight="1">
      <c r="A46" s="17"/>
      <c r="B46" s="35" t="s">
        <v>88</v>
      </c>
      <c r="C46" s="30">
        <v>47201.84</v>
      </c>
      <c r="D46" s="31" t="e">
        <f>IF(#REF!=1,'2 DadosFinanServRSU'!C46*(1+#REF!),0)</f>
        <v>#REF!</v>
      </c>
      <c r="E46" s="21"/>
      <c r="F46" s="51"/>
      <c r="G46" s="52"/>
      <c r="H46" s="51"/>
      <c r="I46" s="25"/>
      <c r="J46" s="25"/>
      <c r="K46" s="25"/>
    </row>
    <row r="47" spans="1:11" ht="18.75" customHeight="1">
      <c r="A47" s="17"/>
      <c r="B47" s="37" t="s">
        <v>89</v>
      </c>
      <c r="C47" s="27">
        <f t="shared" ref="C47:D47" si="13">SUM(C48:C52)</f>
        <v>5760</v>
      </c>
      <c r="D47" s="28" t="e">
        <f t="shared" si="13"/>
        <v>#REF!</v>
      </c>
      <c r="E47" s="21"/>
      <c r="F47" s="51"/>
      <c r="G47" s="52"/>
      <c r="H47" s="51"/>
      <c r="I47" s="25"/>
      <c r="J47" s="25"/>
      <c r="K47" s="25"/>
    </row>
    <row r="48" spans="1:11" ht="18.75" customHeight="1">
      <c r="A48" s="17"/>
      <c r="B48" s="35" t="s">
        <v>90</v>
      </c>
      <c r="C48" s="30">
        <v>0</v>
      </c>
      <c r="D48" s="31" t="e">
        <f>IF(#REF!=1,'2 DadosFinanServRSU'!C48*(1+#REF!),0)</f>
        <v>#REF!</v>
      </c>
      <c r="E48" s="21"/>
      <c r="F48" s="51"/>
      <c r="G48" s="52"/>
      <c r="H48" s="51"/>
      <c r="I48" s="25"/>
      <c r="J48" s="25"/>
      <c r="K48" s="25"/>
    </row>
    <row r="49" spans="1:11" ht="18.75" customHeight="1">
      <c r="A49" s="17"/>
      <c r="B49" s="35" t="s">
        <v>91</v>
      </c>
      <c r="C49" s="30">
        <v>0</v>
      </c>
      <c r="D49" s="31" t="e">
        <f>IF(#REF!=1,'2 DadosFinanServRSU'!C49*(1+#REF!),0)</f>
        <v>#REF!</v>
      </c>
      <c r="E49" s="21"/>
      <c r="F49" s="51"/>
      <c r="G49" s="52"/>
      <c r="H49" s="51"/>
      <c r="I49" s="25"/>
      <c r="J49" s="25"/>
      <c r="K49" s="25"/>
    </row>
    <row r="50" spans="1:11" ht="18.75" customHeight="1">
      <c r="A50" s="17"/>
      <c r="B50" s="35" t="s">
        <v>92</v>
      </c>
      <c r="C50" s="30">
        <v>0</v>
      </c>
      <c r="D50" s="31" t="e">
        <f>IF(#REF!=1,'2 DadosFinanServRSU'!C50*(1+#REF!),0)</f>
        <v>#REF!</v>
      </c>
      <c r="E50" s="21"/>
      <c r="F50" s="51"/>
      <c r="G50" s="52"/>
      <c r="H50" s="51"/>
      <c r="I50" s="25"/>
      <c r="J50" s="25"/>
      <c r="K50" s="25"/>
    </row>
    <row r="51" spans="1:11" ht="18.75" customHeight="1">
      <c r="A51" s="17"/>
      <c r="B51" s="35" t="s">
        <v>93</v>
      </c>
      <c r="C51" s="30">
        <v>0</v>
      </c>
      <c r="D51" s="31" t="e">
        <f>IF(#REF!=1,'2 DadosFinanServRSU'!C51*(1+#REF!),0)</f>
        <v>#REF!</v>
      </c>
      <c r="E51" s="21"/>
      <c r="F51" s="51"/>
      <c r="G51" s="52"/>
      <c r="H51" s="51"/>
      <c r="I51" s="25"/>
      <c r="J51" s="25"/>
      <c r="K51" s="25"/>
    </row>
    <row r="52" spans="1:11" ht="18.75" customHeight="1">
      <c r="A52" s="17"/>
      <c r="B52" s="35" t="s">
        <v>94</v>
      </c>
      <c r="C52" s="30">
        <v>5760</v>
      </c>
      <c r="D52" s="31" t="e">
        <f>IF(#REF!=1,'2 DadosFinanServRSU'!C52*(1+#REF!),0)</f>
        <v>#REF!</v>
      </c>
      <c r="E52" s="21"/>
      <c r="F52" s="51"/>
      <c r="G52" s="52"/>
      <c r="H52" s="51"/>
      <c r="I52" s="25"/>
      <c r="J52" s="25"/>
      <c r="K52" s="25"/>
    </row>
    <row r="53" spans="1:11" ht="18.75" customHeight="1">
      <c r="A53" s="17"/>
      <c r="B53" s="37" t="s">
        <v>95</v>
      </c>
      <c r="C53" s="27">
        <f t="shared" ref="C53:D53" si="14">SUM(C54:C58)</f>
        <v>18157.419999999998</v>
      </c>
      <c r="D53" s="28" t="e">
        <f t="shared" si="14"/>
        <v>#REF!</v>
      </c>
      <c r="E53" s="21"/>
      <c r="F53" s="51"/>
      <c r="G53" s="52"/>
      <c r="H53" s="51"/>
      <c r="I53" s="25"/>
      <c r="J53" s="25"/>
      <c r="K53" s="25"/>
    </row>
    <row r="54" spans="1:11" ht="18.75" customHeight="1">
      <c r="A54" s="17"/>
      <c r="B54" s="35" t="s">
        <v>96</v>
      </c>
      <c r="C54" s="30">
        <v>0</v>
      </c>
      <c r="D54" s="31" t="e">
        <f>IF(#REF!=1,'2 DadosFinanServRSU'!C54*(1+#REF!),0)</f>
        <v>#REF!</v>
      </c>
      <c r="E54" s="21"/>
      <c r="F54" s="51"/>
      <c r="G54" s="52"/>
      <c r="H54" s="51"/>
      <c r="I54" s="25"/>
      <c r="J54" s="25"/>
      <c r="K54" s="25"/>
    </row>
    <row r="55" spans="1:11" ht="18.75" customHeight="1">
      <c r="A55" s="17"/>
      <c r="B55" s="35" t="s">
        <v>97</v>
      </c>
      <c r="C55" s="30">
        <v>0</v>
      </c>
      <c r="D55" s="31" t="e">
        <f>IF(#REF!=1,'2 DadosFinanServRSU'!C55*(1+#REF!),0)</f>
        <v>#REF!</v>
      </c>
      <c r="E55" s="21"/>
      <c r="F55" s="51"/>
      <c r="G55" s="52"/>
      <c r="H55" s="51"/>
      <c r="I55" s="25"/>
      <c r="J55" s="25"/>
      <c r="K55" s="25"/>
    </row>
    <row r="56" spans="1:11" ht="18.75" customHeight="1">
      <c r="A56" s="17"/>
      <c r="B56" s="35" t="s">
        <v>98</v>
      </c>
      <c r="C56" s="30">
        <v>0</v>
      </c>
      <c r="D56" s="31" t="e">
        <f>IF(#REF!=1,'2 DadosFinanServRSU'!C56*(1+#REF!),0)</f>
        <v>#REF!</v>
      </c>
      <c r="E56" s="21"/>
      <c r="F56" s="51"/>
      <c r="G56" s="52"/>
      <c r="H56" s="51"/>
      <c r="I56" s="25"/>
      <c r="J56" s="25"/>
      <c r="K56" s="25"/>
    </row>
    <row r="57" spans="1:11" ht="18.75" customHeight="1">
      <c r="A57" s="17"/>
      <c r="B57" s="35" t="s">
        <v>99</v>
      </c>
      <c r="C57" s="30">
        <v>0</v>
      </c>
      <c r="D57" s="31" t="e">
        <f>IF(#REF!=1,'2 DadosFinanServRSU'!C57*(1+#REF!),0)</f>
        <v>#REF!</v>
      </c>
      <c r="E57" s="21"/>
      <c r="F57" s="51"/>
      <c r="G57" s="52"/>
      <c r="H57" s="51"/>
      <c r="I57" s="25"/>
      <c r="J57" s="25"/>
      <c r="K57" s="25"/>
    </row>
    <row r="58" spans="1:11" ht="18.75" customHeight="1">
      <c r="A58" s="17"/>
      <c r="B58" s="35" t="s">
        <v>100</v>
      </c>
      <c r="C58" s="30">
        <v>18157.419999999998</v>
      </c>
      <c r="D58" s="31" t="e">
        <f>IF(#REF!=1,'2 DadosFinanServRSU'!C58*(1+#REF!),0)</f>
        <v>#REF!</v>
      </c>
      <c r="E58" s="21"/>
      <c r="F58" s="51"/>
      <c r="G58" s="52"/>
      <c r="H58" s="51"/>
      <c r="I58" s="25"/>
      <c r="J58" s="25"/>
      <c r="K58" s="25"/>
    </row>
    <row r="59" spans="1:11" ht="18.75" customHeight="1">
      <c r="A59" s="17"/>
      <c r="B59" s="18" t="s">
        <v>101</v>
      </c>
      <c r="C59" s="53">
        <v>0</v>
      </c>
      <c r="D59" s="54" t="e">
        <f>IF(#REF!=1,'2 DadosFinanServRSU'!C59*(1+#REF!),0)</f>
        <v>#REF!</v>
      </c>
      <c r="E59" s="21"/>
      <c r="F59" s="51"/>
      <c r="G59" s="52"/>
      <c r="H59" s="51"/>
      <c r="I59" s="25"/>
      <c r="J59" s="25"/>
      <c r="K59" s="25"/>
    </row>
    <row r="60" spans="1:11" ht="18.75" customHeight="1">
      <c r="A60" s="17"/>
      <c r="B60" s="18" t="s">
        <v>102</v>
      </c>
      <c r="C60" s="53">
        <v>0</v>
      </c>
      <c r="D60" s="54" t="e">
        <f>IF(#REF!=1,'2 DadosFinanServRSU'!C60*(1+#REF!),0)</f>
        <v>#REF!</v>
      </c>
      <c r="E60" s="21"/>
      <c r="F60" s="51"/>
      <c r="G60" s="52"/>
      <c r="H60" s="51"/>
      <c r="I60" s="25"/>
      <c r="J60" s="25"/>
      <c r="K60" s="25"/>
    </row>
    <row r="61" spans="1:11" ht="18.75" customHeight="1">
      <c r="A61" s="17"/>
      <c r="B61" s="55" t="s">
        <v>103</v>
      </c>
      <c r="C61" s="53">
        <v>0</v>
      </c>
      <c r="D61" s="54" t="e">
        <f>IF(#REF!=1,'2 DadosFinanServRSU'!C61*(1+#REF!),0)</f>
        <v>#REF!</v>
      </c>
      <c r="E61" s="21"/>
      <c r="F61" s="51"/>
      <c r="G61" s="52"/>
      <c r="H61" s="51"/>
      <c r="I61" s="25"/>
      <c r="J61" s="25"/>
      <c r="K61" s="25"/>
    </row>
    <row r="62" spans="1:11" ht="18.75" customHeight="1">
      <c r="A62" s="17"/>
      <c r="B62" s="55" t="s">
        <v>104</v>
      </c>
      <c r="C62" s="53">
        <v>80000</v>
      </c>
      <c r="D62" s="54" t="e">
        <f>IF(#REF!=1,'2 DadosFinanServRSU'!C62*(1+#REF!),0)</f>
        <v>#REF!</v>
      </c>
      <c r="E62" s="21"/>
      <c r="F62" s="51"/>
      <c r="G62" s="52"/>
      <c r="H62" s="51"/>
      <c r="I62" s="25"/>
      <c r="J62" s="25"/>
      <c r="K62" s="25"/>
    </row>
    <row r="63" spans="1:11" ht="18.75" customHeight="1">
      <c r="A63" s="17"/>
      <c r="B63" s="56" t="s">
        <v>105</v>
      </c>
      <c r="C63" s="27">
        <f t="shared" ref="C63:D63" si="15">SUM(C8,C14,C20,C28,C33,C40,C47,C53,C62)</f>
        <v>2339374.5500000003</v>
      </c>
      <c r="D63" s="57" t="e">
        <f t="shared" si="15"/>
        <v>#REF!</v>
      </c>
      <c r="E63" s="58"/>
      <c r="F63" s="51"/>
      <c r="G63" s="52"/>
      <c r="H63" s="51"/>
      <c r="I63" s="25"/>
      <c r="J63" s="25"/>
      <c r="K63" s="25"/>
    </row>
    <row r="64" spans="1:11" ht="18.75" customHeight="1">
      <c r="A64" s="17"/>
      <c r="B64" s="55" t="s">
        <v>106</v>
      </c>
      <c r="C64" s="59" t="e">
        <f>C63*E64</f>
        <v>#REF!</v>
      </c>
      <c r="D64" s="60" t="e">
        <f>D63*E64</f>
        <v>#REF!</v>
      </c>
      <c r="E64" s="61" t="e">
        <f>#REF!</f>
        <v>#REF!</v>
      </c>
      <c r="F64" s="51"/>
      <c r="G64" s="52"/>
      <c r="H64" s="51"/>
      <c r="I64" s="25"/>
      <c r="J64" s="25"/>
      <c r="K64" s="25"/>
    </row>
    <row r="65" spans="1:11" ht="18.75" customHeight="1">
      <c r="A65" s="17"/>
      <c r="B65" s="18" t="s">
        <v>107</v>
      </c>
      <c r="C65" s="62">
        <f t="shared" ref="C65:D65" si="16">SUM(C66:C70)</f>
        <v>190168.4</v>
      </c>
      <c r="D65" s="54">
        <f t="shared" si="16"/>
        <v>308998.56000000006</v>
      </c>
      <c r="E65" s="21"/>
      <c r="F65" s="63"/>
      <c r="G65" s="52"/>
      <c r="H65" s="51"/>
      <c r="I65" s="25"/>
      <c r="J65" s="25"/>
      <c r="K65" s="25"/>
    </row>
    <row r="66" spans="1:11" ht="18.75" customHeight="1">
      <c r="A66" s="17"/>
      <c r="B66" s="29" t="s">
        <v>108</v>
      </c>
      <c r="C66" s="19">
        <f>-'3 Dados-Complementares'!F8+'3 Dados-Complementares'!E8-'3 Dados-Complementares'!F10+'3 Dados-Complementares'!E10-'3 Dados-Complementares'!F12+'3 Dados-Complementares'!E12</f>
        <v>114000</v>
      </c>
      <c r="D66" s="20">
        <f>-'3 Dados-Complementares'!G8+'3 Dados-Complementares'!F8-'3 Dados-Complementares'!G10+'3 Dados-Complementares'!F10-'3 Dados-Complementares'!G12+'3 Dados-Complementares'!F12</f>
        <v>114000</v>
      </c>
      <c r="E66" s="21"/>
      <c r="F66" s="51"/>
      <c r="G66" s="51"/>
      <c r="H66" s="51"/>
      <c r="I66" s="25"/>
      <c r="J66" s="25"/>
      <c r="K66" s="25"/>
    </row>
    <row r="67" spans="1:11" ht="18.75" customHeight="1">
      <c r="A67" s="17"/>
      <c r="B67" s="64" t="s">
        <v>109</v>
      </c>
      <c r="C67" s="19">
        <f>-'3 Dados-Complementares'!F15+'3 Dados-Complementares'!E15-'3 Dados-Complementares'!F17+'3 Dados-Complementares'!E17-'3 Dados-Complementares'!F19+'3 Dados-Complementares'!E19</f>
        <v>0</v>
      </c>
      <c r="D67" s="20">
        <f>-'3 Dados-Complementares'!G15+'3 Dados-Complementares'!F15-'3 Dados-Complementares'!G17+'3 Dados-Complementares'!F17-'3 Dados-Complementares'!G19+'3 Dados-Complementares'!F19</f>
        <v>0</v>
      </c>
      <c r="E67" s="21"/>
      <c r="F67" s="51"/>
      <c r="G67" s="65"/>
      <c r="H67" s="51"/>
      <c r="I67" s="25"/>
      <c r="J67" s="25"/>
      <c r="K67" s="25"/>
    </row>
    <row r="68" spans="1:11" ht="18.75" customHeight="1">
      <c r="A68" s="17"/>
      <c r="B68" s="66" t="s">
        <v>110</v>
      </c>
      <c r="C68" s="19">
        <f>-'3 Dados-Complementares'!F22+'3 Dados-Complementares'!E22-'3 Dados-Complementares'!F24+'3 Dados-Complementares'!E24-'3 Dados-Complementares'!F26+'3 Dados-Complementares'!E26</f>
        <v>0</v>
      </c>
      <c r="D68" s="20">
        <f>-'3 Dados-Complementares'!G22+'3 Dados-Complementares'!F22-'3 Dados-Complementares'!G24+'3 Dados-Complementares'!F24-'3 Dados-Complementares'!G26+'3 Dados-Complementares'!F26</f>
        <v>0</v>
      </c>
      <c r="E68" s="21"/>
      <c r="F68" s="51"/>
      <c r="G68" s="65"/>
      <c r="H68" s="51"/>
      <c r="I68" s="25"/>
      <c r="J68" s="25"/>
      <c r="K68" s="25"/>
    </row>
    <row r="69" spans="1:11" ht="18.75" customHeight="1">
      <c r="A69" s="17"/>
      <c r="B69" s="29" t="s">
        <v>111</v>
      </c>
      <c r="C69" s="19">
        <f>-'3 Dados-Complementares'!F29+'3 Dados-Complementares'!E29-'3 Dados-Complementares'!F31+'3 Dados-Complementares'!E31-'3 Dados-Complementares'!F33+'3 Dados-Complementares'!E33-'3 Dados-Complementares'!F35+'3 Dados-Complementares'!E35-'3 Dados-Complementares'!F37+'3 Dados-Complementares'!E37</f>
        <v>76168.399999999994</v>
      </c>
      <c r="D69" s="20">
        <f>-'3 Dados-Complementares'!G29+'3 Dados-Complementares'!F29-'3 Dados-Complementares'!G31+'3 Dados-Complementares'!F31-'3 Dados-Complementares'!G33+'3 Dados-Complementares'!F33-'3 Dados-Complementares'!G35+'3 Dados-Complementares'!F35-'3 Dados-Complementares'!G37+'3 Dados-Complementares'!F37</f>
        <v>194998.56000000003</v>
      </c>
      <c r="E69" s="21"/>
      <c r="F69" s="51"/>
      <c r="G69" s="52"/>
      <c r="H69" s="51"/>
      <c r="I69" s="25"/>
      <c r="J69" s="25"/>
      <c r="K69" s="25"/>
    </row>
    <row r="70" spans="1:11" ht="18.75" customHeight="1">
      <c r="A70" s="17"/>
      <c r="B70" s="66" t="s">
        <v>112</v>
      </c>
      <c r="C70" s="19">
        <f>-'3 Dados-Complementares'!F40+'3 Dados-Complementares'!E40-'3 Dados-Complementares'!F42+'3 Dados-Complementares'!E42-'3 Dados-Complementares'!F44+'3 Dados-Complementares'!E44</f>
        <v>0</v>
      </c>
      <c r="D70" s="20">
        <f>-'3 Dados-Complementares'!G40+'3 Dados-Complementares'!F40-'3 Dados-Complementares'!G42+'3 Dados-Complementares'!F42-'3 Dados-Complementares'!G44+'3 Dados-Complementares'!F44</f>
        <v>0</v>
      </c>
      <c r="E70" s="21"/>
      <c r="F70" s="51"/>
      <c r="G70" s="52"/>
      <c r="H70" s="51"/>
      <c r="I70" s="25"/>
      <c r="J70" s="25"/>
      <c r="K70" s="25"/>
    </row>
    <row r="71" spans="1:11" ht="18.75" customHeight="1">
      <c r="A71" s="17"/>
      <c r="B71" s="55" t="s">
        <v>113</v>
      </c>
      <c r="C71" s="53">
        <v>0</v>
      </c>
      <c r="D71" s="67">
        <v>0</v>
      </c>
      <c r="E71" s="21"/>
      <c r="F71" s="51"/>
      <c r="G71" s="52"/>
      <c r="H71" s="51"/>
      <c r="I71" s="25"/>
      <c r="J71" s="25"/>
      <c r="K71" s="25"/>
    </row>
    <row r="72" spans="1:11" ht="18.75" customHeight="1">
      <c r="A72" s="17"/>
      <c r="B72" s="55" t="s">
        <v>114</v>
      </c>
      <c r="C72" s="53" t="e">
        <f t="shared" ref="C72:D72" si="17">SUM(C63,C64,C65,C71)/0.99*0.01</f>
        <v>#REF!</v>
      </c>
      <c r="D72" s="60" t="e">
        <f t="shared" si="17"/>
        <v>#REF!</v>
      </c>
      <c r="E72" s="21"/>
      <c r="F72" s="51"/>
      <c r="G72" s="52"/>
      <c r="H72" s="51"/>
      <c r="I72" s="25"/>
      <c r="J72" s="25"/>
      <c r="K72" s="25"/>
    </row>
    <row r="73" spans="1:11" ht="18.75" customHeight="1">
      <c r="A73" s="17"/>
      <c r="B73" s="18" t="s">
        <v>115</v>
      </c>
      <c r="C73" s="53">
        <v>0</v>
      </c>
      <c r="D73" s="67">
        <v>0</v>
      </c>
      <c r="E73" s="21"/>
      <c r="F73" s="68"/>
      <c r="G73" s="52"/>
      <c r="H73" s="51"/>
      <c r="I73" s="25"/>
      <c r="J73" s="25"/>
      <c r="K73" s="25"/>
    </row>
    <row r="74" spans="1:11" ht="18.75" customHeight="1">
      <c r="A74" s="17"/>
      <c r="B74" s="69" t="s">
        <v>116</v>
      </c>
      <c r="C74" s="27" t="e">
        <f t="shared" ref="C74:D74" si="18">C63+C64+C65+C71+C72+C73</f>
        <v>#REF!</v>
      </c>
      <c r="D74" s="28" t="e">
        <f t="shared" si="18"/>
        <v>#REF!</v>
      </c>
      <c r="E74" s="70"/>
      <c r="F74" s="51"/>
      <c r="G74" s="52"/>
      <c r="H74" s="51"/>
      <c r="I74" s="25"/>
      <c r="J74" s="25"/>
      <c r="K74" s="25"/>
    </row>
    <row r="75" spans="1:11" ht="18.75" customHeight="1">
      <c r="A75" s="17"/>
      <c r="B75" s="71" t="s">
        <v>117</v>
      </c>
      <c r="C75" s="21"/>
      <c r="D75" s="21"/>
      <c r="E75" s="21"/>
      <c r="F75" s="51"/>
      <c r="G75" s="52"/>
      <c r="H75" s="51"/>
      <c r="I75" s="25"/>
      <c r="J75" s="25"/>
      <c r="K75" s="25"/>
    </row>
    <row r="76" spans="1:11" ht="15" hidden="1" customHeight="1">
      <c r="B76" s="72"/>
      <c r="G76" s="73"/>
    </row>
    <row r="77" spans="1:11" ht="15" hidden="1" customHeight="1">
      <c r="B77" s="420"/>
      <c r="C77" s="421"/>
      <c r="D77" s="421"/>
      <c r="G77" s="73"/>
    </row>
    <row r="78" spans="1:11" ht="25.5" hidden="1" customHeight="1">
      <c r="B78" s="420"/>
      <c r="C78" s="421"/>
      <c r="D78" s="421"/>
      <c r="G78" s="73"/>
    </row>
    <row r="79" spans="1:11" ht="28.5" hidden="1" customHeight="1">
      <c r="B79" s="420"/>
      <c r="C79" s="421"/>
      <c r="D79" s="421"/>
      <c r="G79" s="73"/>
    </row>
    <row r="80" spans="1:11" ht="28.5" hidden="1" customHeight="1">
      <c r="B80" s="420"/>
      <c r="C80" s="421"/>
      <c r="D80" s="421"/>
      <c r="G80" s="73"/>
    </row>
    <row r="81" spans="5:7" ht="9" hidden="1" customHeight="1">
      <c r="G81" s="73"/>
    </row>
    <row r="82" spans="5:7" ht="18" hidden="1" customHeight="1">
      <c r="G82" s="73"/>
    </row>
    <row r="83" spans="5:7" ht="14.25" hidden="1" customHeight="1">
      <c r="F83" s="74"/>
      <c r="G83" s="73"/>
    </row>
    <row r="84" spans="5:7" ht="13.5" hidden="1" customHeight="1">
      <c r="E84" s="74"/>
      <c r="F84" s="74"/>
      <c r="G84" s="73"/>
    </row>
    <row r="85" spans="5:7" ht="13.5" hidden="1" customHeight="1">
      <c r="E85" s="74"/>
      <c r="F85" s="74"/>
      <c r="G85" s="73"/>
    </row>
    <row r="86" spans="5:7" ht="12" hidden="1" customHeight="1">
      <c r="E86" s="74"/>
      <c r="F86" s="74"/>
      <c r="G86" s="73"/>
    </row>
    <row r="87" spans="5:7" ht="12.75" hidden="1" customHeight="1">
      <c r="E87" s="74"/>
      <c r="F87" s="74"/>
      <c r="G87" s="73"/>
    </row>
    <row r="88" spans="5:7" ht="13.5" customHeight="1">
      <c r="E88" s="74"/>
      <c r="F88" s="74"/>
      <c r="G88" s="73"/>
    </row>
    <row r="89" spans="5:7" ht="13.5" customHeight="1">
      <c r="E89" s="74"/>
      <c r="F89" s="74"/>
      <c r="G89" s="73"/>
    </row>
    <row r="90" spans="5:7" ht="13.5" customHeight="1">
      <c r="E90" s="74"/>
      <c r="F90" s="74"/>
      <c r="G90" s="73"/>
    </row>
    <row r="91" spans="5:7" ht="13.5" customHeight="1">
      <c r="E91" s="74"/>
      <c r="F91" s="74"/>
      <c r="G91" s="73"/>
    </row>
    <row r="92" spans="5:7" ht="13.5" customHeight="1">
      <c r="E92" s="74"/>
      <c r="F92" s="74"/>
      <c r="G92" s="73"/>
    </row>
    <row r="93" spans="5:7" ht="13.5" customHeight="1">
      <c r="E93" s="74"/>
      <c r="F93" s="74"/>
      <c r="G93" s="73"/>
    </row>
    <row r="94" spans="5:7" ht="13.5" customHeight="1">
      <c r="E94" s="74"/>
      <c r="F94" s="74"/>
      <c r="G94" s="73"/>
    </row>
    <row r="95" spans="5:7" ht="13.5" customHeight="1">
      <c r="E95" s="74"/>
      <c r="F95" s="74"/>
      <c r="G95" s="73"/>
    </row>
    <row r="96" spans="5:7" ht="13.5" customHeight="1">
      <c r="E96" s="74"/>
      <c r="F96" s="74"/>
      <c r="G96" s="73"/>
    </row>
    <row r="97" spans="5:7" ht="13.5" customHeight="1">
      <c r="E97" s="74"/>
      <c r="F97" s="74"/>
      <c r="G97" s="73"/>
    </row>
    <row r="98" spans="5:7" ht="13.5" customHeight="1">
      <c r="E98" s="74"/>
      <c r="F98" s="74"/>
      <c r="G98" s="73"/>
    </row>
    <row r="99" spans="5:7" ht="12.75" customHeight="1">
      <c r="E99" s="74"/>
      <c r="F99" s="74"/>
      <c r="G99" s="73"/>
    </row>
    <row r="100" spans="5:7" ht="13.5" customHeight="1">
      <c r="E100" s="74"/>
      <c r="F100" s="74"/>
      <c r="G100" s="73"/>
    </row>
    <row r="101" spans="5:7" ht="13.5" customHeight="1">
      <c r="E101" s="74"/>
      <c r="F101" s="74"/>
      <c r="G101" s="73"/>
    </row>
    <row r="102" spans="5:7" ht="13.5" customHeight="1">
      <c r="E102" s="74"/>
      <c r="F102" s="74"/>
      <c r="G102" s="73"/>
    </row>
    <row r="103" spans="5:7" ht="13.5" customHeight="1">
      <c r="E103" s="74"/>
      <c r="F103" s="74"/>
      <c r="G103" s="73"/>
    </row>
    <row r="104" spans="5:7" ht="13.5" customHeight="1">
      <c r="E104" s="74"/>
      <c r="F104" s="74"/>
      <c r="G104" s="73"/>
    </row>
    <row r="105" spans="5:7" ht="15.75" customHeight="1">
      <c r="E105" s="74"/>
      <c r="F105" s="74"/>
      <c r="G105" s="73"/>
    </row>
    <row r="106" spans="5:7" ht="17.25" customHeight="1">
      <c r="E106" s="74"/>
      <c r="F106" s="74"/>
      <c r="G106" s="73"/>
    </row>
    <row r="107" spans="5:7" ht="18" customHeight="1">
      <c r="E107" s="74"/>
      <c r="G107" s="73"/>
    </row>
    <row r="108" spans="5:7" ht="12.75" customHeight="1">
      <c r="E108" s="1"/>
      <c r="G108" s="73"/>
    </row>
    <row r="109" spans="5:7" ht="12.75" customHeight="1">
      <c r="E109" s="1"/>
      <c r="G109" s="73"/>
    </row>
    <row r="110" spans="5:7" ht="15" customHeight="1">
      <c r="G110" s="73"/>
    </row>
    <row r="111" spans="5:7" ht="14.25" customHeight="1">
      <c r="G111" s="73"/>
    </row>
    <row r="112" spans="5:7" ht="12.75" customHeight="1">
      <c r="G112" s="73"/>
    </row>
    <row r="113" spans="7:7" ht="12.75" customHeight="1">
      <c r="G113" s="73"/>
    </row>
    <row r="114" spans="7:7" ht="12.75" customHeight="1">
      <c r="G114" s="73"/>
    </row>
    <row r="115" spans="7:7" ht="12.75" customHeight="1">
      <c r="G115" s="73"/>
    </row>
    <row r="116" spans="7:7" ht="12.75" customHeight="1">
      <c r="G116" s="73"/>
    </row>
    <row r="117" spans="7:7" ht="12.75" customHeight="1">
      <c r="G117" s="73"/>
    </row>
    <row r="118" spans="7:7" ht="12.75" customHeight="1">
      <c r="G118" s="73"/>
    </row>
    <row r="119" spans="7:7" ht="12.75" customHeight="1">
      <c r="G119" s="73"/>
    </row>
    <row r="120" spans="7:7" ht="12.75" customHeight="1">
      <c r="G120" s="73"/>
    </row>
    <row r="121" spans="7:7" ht="12.75" customHeight="1">
      <c r="G121" s="73"/>
    </row>
    <row r="122" spans="7:7" ht="12.75" customHeight="1">
      <c r="G122" s="73"/>
    </row>
    <row r="123" spans="7:7" ht="12.75" customHeight="1">
      <c r="G123" s="73"/>
    </row>
    <row r="124" spans="7:7" ht="12.75" customHeight="1">
      <c r="G124" s="73"/>
    </row>
    <row r="125" spans="7:7" ht="12.75" customHeight="1">
      <c r="G125" s="73"/>
    </row>
    <row r="126" spans="7:7" ht="12.75" customHeight="1">
      <c r="G126" s="73"/>
    </row>
    <row r="127" spans="7:7" ht="5.25" customHeight="1">
      <c r="G127" s="73"/>
    </row>
    <row r="128" spans="7:7" ht="12.75" customHeight="1">
      <c r="G128" s="73"/>
    </row>
    <row r="129" spans="7:7" ht="12.75" customHeight="1">
      <c r="G129" s="73"/>
    </row>
    <row r="130" spans="7:7" ht="12.75" customHeight="1">
      <c r="G130" s="73"/>
    </row>
    <row r="131" spans="7:7" ht="12.75" customHeight="1">
      <c r="G131" s="73"/>
    </row>
    <row r="132" spans="7:7" ht="12.75" customHeight="1">
      <c r="G132" s="73"/>
    </row>
    <row r="133" spans="7:7" ht="12.75" customHeight="1">
      <c r="G133" s="73"/>
    </row>
    <row r="134" spans="7:7" ht="12.75" hidden="1" customHeight="1">
      <c r="G134" s="73"/>
    </row>
    <row r="135" spans="7:7" ht="12.75" hidden="1" customHeight="1">
      <c r="G135" s="73"/>
    </row>
    <row r="136" spans="7:7" ht="12.75" customHeight="1">
      <c r="G136" s="73"/>
    </row>
    <row r="137" spans="7:7" ht="12.75" customHeight="1">
      <c r="G137" s="73"/>
    </row>
    <row r="138" spans="7:7" ht="12.75" customHeight="1">
      <c r="G138" s="73"/>
    </row>
    <row r="139" spans="7:7" ht="12.75" customHeight="1">
      <c r="G139" s="73"/>
    </row>
    <row r="140" spans="7:7" ht="12.75" customHeight="1">
      <c r="G140" s="73"/>
    </row>
    <row r="141" spans="7:7" ht="12.75" customHeight="1">
      <c r="G141" s="73"/>
    </row>
    <row r="142" spans="7:7" ht="12.75" customHeight="1">
      <c r="G142" s="73"/>
    </row>
    <row r="143" spans="7:7" ht="6" customHeight="1">
      <c r="G143" s="73"/>
    </row>
    <row r="144" spans="7:7" ht="17.25" customHeight="1">
      <c r="G144" s="73"/>
    </row>
    <row r="145" spans="7:7" ht="14.25" customHeight="1">
      <c r="G145" s="73"/>
    </row>
    <row r="146" spans="7:7" ht="15" customHeight="1">
      <c r="G146" s="73"/>
    </row>
    <row r="147" spans="7:7" ht="10.5" customHeight="1">
      <c r="G147" s="73"/>
    </row>
    <row r="148" spans="7:7" ht="12.75" customHeight="1">
      <c r="G148" s="73"/>
    </row>
    <row r="149" spans="7:7" ht="12.75" customHeight="1">
      <c r="G149" s="73"/>
    </row>
    <row r="150" spans="7:7" ht="12.75" customHeight="1">
      <c r="G150" s="73"/>
    </row>
    <row r="151" spans="7:7" ht="12.75" customHeight="1">
      <c r="G151" s="73"/>
    </row>
    <row r="152" spans="7:7" ht="12.75" customHeight="1">
      <c r="G152" s="73"/>
    </row>
    <row r="153" spans="7:7" ht="12.75" customHeight="1">
      <c r="G153" s="73"/>
    </row>
    <row r="154" spans="7:7" ht="12.75" customHeight="1">
      <c r="G154" s="73"/>
    </row>
    <row r="155" spans="7:7" ht="12.75" customHeight="1">
      <c r="G155" s="73"/>
    </row>
    <row r="156" spans="7:7" ht="12.75" customHeight="1">
      <c r="G156" s="73"/>
    </row>
    <row r="157" spans="7:7" ht="12.75" customHeight="1">
      <c r="G157" s="73"/>
    </row>
    <row r="158" spans="7:7" ht="14.25" customHeight="1">
      <c r="G158" s="73"/>
    </row>
    <row r="159" spans="7:7" ht="12.75" customHeight="1">
      <c r="G159" s="73"/>
    </row>
    <row r="160" spans="7:7" ht="12.75" customHeight="1">
      <c r="G160" s="73"/>
    </row>
    <row r="161" spans="7:7" ht="12.75" customHeight="1">
      <c r="G161" s="73"/>
    </row>
    <row r="162" spans="7:7" ht="12.75" customHeight="1">
      <c r="G162" s="73"/>
    </row>
    <row r="163" spans="7:7" ht="12.75" customHeight="1">
      <c r="G163" s="73"/>
    </row>
    <row r="164" spans="7:7" ht="5.25" customHeight="1">
      <c r="G164" s="73"/>
    </row>
    <row r="165" spans="7:7" ht="18.75" customHeight="1">
      <c r="G165" s="73"/>
    </row>
    <row r="166" spans="7:7" ht="4.5" customHeight="1">
      <c r="G166" s="73"/>
    </row>
    <row r="167" spans="7:7" ht="12.75" customHeight="1">
      <c r="G167" s="73"/>
    </row>
    <row r="168" spans="7:7" ht="12.75" customHeight="1">
      <c r="G168" s="73"/>
    </row>
    <row r="169" spans="7:7" ht="12.75" customHeight="1">
      <c r="G169" s="73"/>
    </row>
    <row r="170" spans="7:7" ht="4.5" customHeight="1">
      <c r="G170" s="73"/>
    </row>
    <row r="171" spans="7:7" ht="12.75" customHeight="1">
      <c r="G171" s="73"/>
    </row>
    <row r="172" spans="7:7" ht="12.75" customHeight="1">
      <c r="G172" s="73"/>
    </row>
    <row r="173" spans="7:7" ht="12.75" customHeight="1">
      <c r="G173" s="73"/>
    </row>
    <row r="174" spans="7:7" ht="12.75" customHeight="1">
      <c r="G174" s="73"/>
    </row>
    <row r="175" spans="7:7" ht="12.75" customHeight="1">
      <c r="G175" s="73"/>
    </row>
    <row r="176" spans="7:7" ht="12.75" customHeight="1">
      <c r="G176" s="73"/>
    </row>
    <row r="177" spans="7:7" ht="15.75" customHeight="1">
      <c r="G177" s="73"/>
    </row>
    <row r="178" spans="7:7" ht="15.75" customHeight="1">
      <c r="G178" s="73"/>
    </row>
    <row r="179" spans="7:7" ht="15" customHeight="1">
      <c r="G179" s="73"/>
    </row>
    <row r="180" spans="7:7" ht="12.75" customHeight="1">
      <c r="G180" s="73"/>
    </row>
    <row r="181" spans="7:7" ht="12.75" customHeight="1">
      <c r="G181" s="73"/>
    </row>
    <row r="182" spans="7:7" ht="12.75" customHeight="1">
      <c r="G182" s="73"/>
    </row>
    <row r="183" spans="7:7" ht="12.75" customHeight="1">
      <c r="G183" s="73"/>
    </row>
    <row r="184" spans="7:7" ht="17.25" customHeight="1">
      <c r="G184" s="73"/>
    </row>
    <row r="185" spans="7:7" ht="3" customHeight="1">
      <c r="G185" s="73"/>
    </row>
    <row r="186" spans="7:7" ht="12.75" customHeight="1">
      <c r="G186" s="73"/>
    </row>
    <row r="187" spans="7:7" ht="15" customHeight="1">
      <c r="G187" s="73"/>
    </row>
  </sheetData>
  <mergeCells count="15">
    <mergeCell ref="F2:H2"/>
    <mergeCell ref="B80:D80"/>
    <mergeCell ref="B3:D3"/>
    <mergeCell ref="F34:H34"/>
    <mergeCell ref="B79:D79"/>
    <mergeCell ref="B77:D77"/>
    <mergeCell ref="B78:D78"/>
    <mergeCell ref="B2:D2"/>
    <mergeCell ref="B4:B6"/>
    <mergeCell ref="C4:D4"/>
    <mergeCell ref="F3:H3"/>
    <mergeCell ref="F33:H33"/>
    <mergeCell ref="F4:F6"/>
    <mergeCell ref="G4:H4"/>
    <mergeCell ref="F32:H32"/>
  </mergeCells>
  <hyperlinks>
    <hyperlink ref="B1" location="null!A20" display="RETORNAR AO INDICE GERAL" xr:uid="{00000000-0004-0000-0100-000000000000}"/>
    <hyperlink ref="B9" location="'7 Glossário'!B6" display="1.1.1 Administração central(1)" xr:uid="{00000000-0004-0000-0100-000001000000}"/>
    <hyperlink ref="F12" location="'7 Glossário'!B28" display="5. Isenções e subsídios legais concedidos" xr:uid="{00000000-0004-0000-0100-000002000000}"/>
    <hyperlink ref="B61" location="'7 Glossário'!B21" display="10 Despesas extraordinárias ou eventuais(2)" xr:uid="{00000000-0004-0000-0100-000003000000}"/>
    <hyperlink ref="B62" location="'7 Glossário'!B32" display="11 Provisões de despesas contingentes - cíveis e trabalhistas, desativação de aterro(3)" xr:uid="{00000000-0004-0000-0100-000004000000}"/>
    <hyperlink ref="B64" location="'7 Glossário'!B23" display="12 Despesas indiretas " xr:uid="{00000000-0004-0000-0100-000005000000}"/>
    <hyperlink ref="B66" location="'7 Glossário'!B15" display="Depreciação de ativos do sistema de coleta convencional e seletiva " xr:uid="{00000000-0004-0000-0100-000006000000}"/>
    <hyperlink ref="B69" location="'7 Glossário'!B26" display="Depreciação e exaustão de ativos da Central de Tratamento ou Aterro Sanitário" xr:uid="{00000000-0004-0000-0100-000007000000}"/>
    <hyperlink ref="B71" location="'7 Glossário'!B22" display="14 Despesas Financeiras - juros e encargos de empréstimos (C)" xr:uid="{00000000-0004-0000-0100-000008000000}"/>
    <hyperlink ref="B72" location="'7 Glossário'!B30" display="15 PIS/PASEP -  sobre receitas do serviço RSU (D)" xr:uid="{00000000-0004-0000-0100-000009000000}"/>
    <hyperlink ref="B74" location="'7 Glossário'!B12" display="Custo Contábil Total dos Serviços (A+B+C+D+E)" xr:uid="{00000000-0004-0000-0100-00000A000000}"/>
  </hyperlinks>
  <printOptions horizontalCentered="1"/>
  <pageMargins left="0.59055118110236227" right="0.39370078740157483" top="0.59055118110236227" bottom="0.59055118110236227" header="0" footer="0"/>
  <pageSetup paperSize="9" scale="70" orientation="portrait"/>
  <legacy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H100"/>
  <sheetViews>
    <sheetView showGridLines="0" workbookViewId="0"/>
  </sheetViews>
  <sheetFormatPr defaultColWidth="14.3984375" defaultRowHeight="15" customHeight="1"/>
  <cols>
    <col min="1" max="1" width="4" customWidth="1"/>
    <col min="2" max="2" width="23.3984375" customWidth="1"/>
    <col min="3" max="3" width="28.09765625" customWidth="1"/>
    <col min="4" max="4" width="51" customWidth="1"/>
    <col min="5" max="5" width="12.09765625" customWidth="1"/>
    <col min="6" max="6" width="12" customWidth="1"/>
    <col min="7" max="7" width="11.8984375" customWidth="1"/>
    <col min="8" max="8" width="13.8984375" customWidth="1"/>
    <col min="9" max="11" width="8.8984375" customWidth="1"/>
  </cols>
  <sheetData>
    <row r="1" spans="1:8" ht="30" customHeight="1">
      <c r="A1" s="1"/>
      <c r="B1" s="75" t="s">
        <v>11</v>
      </c>
      <c r="C1" s="76"/>
      <c r="D1" s="7"/>
      <c r="E1" s="7"/>
      <c r="F1" s="7"/>
      <c r="G1" s="7"/>
      <c r="H1" s="7"/>
    </row>
    <row r="2" spans="1:8" ht="39.75" customHeight="1">
      <c r="A2" s="1"/>
      <c r="B2" s="438" t="s">
        <v>118</v>
      </c>
      <c r="C2" s="426"/>
      <c r="D2" s="426"/>
      <c r="E2" s="426"/>
      <c r="F2" s="426"/>
      <c r="G2" s="439"/>
      <c r="H2" s="435" t="s">
        <v>119</v>
      </c>
    </row>
    <row r="3" spans="1:8" ht="28.5" customHeight="1">
      <c r="A3" s="1"/>
      <c r="B3" s="448" t="s">
        <v>120</v>
      </c>
      <c r="C3" s="449"/>
      <c r="D3" s="450"/>
      <c r="E3" s="446" t="s">
        <v>17</v>
      </c>
      <c r="F3" s="447"/>
      <c r="G3" s="443"/>
      <c r="H3" s="436"/>
    </row>
    <row r="4" spans="1:8" ht="31.5" customHeight="1">
      <c r="A4" s="1"/>
      <c r="B4" s="451"/>
      <c r="C4" s="452"/>
      <c r="D4" s="453"/>
      <c r="E4" s="77" t="s">
        <v>121</v>
      </c>
      <c r="F4" s="77" t="s">
        <v>122</v>
      </c>
      <c r="G4" s="77" t="s">
        <v>123</v>
      </c>
      <c r="H4" s="436"/>
    </row>
    <row r="5" spans="1:8" ht="18" customHeight="1">
      <c r="A5" s="1"/>
      <c r="B5" s="78" t="s">
        <v>124</v>
      </c>
      <c r="C5" s="79" t="s">
        <v>125</v>
      </c>
      <c r="D5" s="80" t="s">
        <v>126</v>
      </c>
      <c r="E5" s="81" t="e">
        <f>F5-1</f>
        <v>#REF!</v>
      </c>
      <c r="F5" s="82" t="e">
        <f>#REF!</f>
        <v>#REF!</v>
      </c>
      <c r="G5" s="82" t="e">
        <f>F5+1</f>
        <v>#REF!</v>
      </c>
      <c r="H5" s="437"/>
    </row>
    <row r="6" spans="1:8" ht="18" customHeight="1">
      <c r="A6" s="1"/>
      <c r="B6" s="428" t="s">
        <v>127</v>
      </c>
      <c r="C6" s="83" t="s">
        <v>128</v>
      </c>
      <c r="D6" s="84" t="s">
        <v>129</v>
      </c>
      <c r="E6" s="85">
        <v>0</v>
      </c>
      <c r="F6" s="85">
        <v>0</v>
      </c>
      <c r="G6" s="85">
        <v>0</v>
      </c>
      <c r="H6" s="86"/>
    </row>
    <row r="7" spans="1:8" ht="18" customHeight="1">
      <c r="A7" s="1"/>
      <c r="B7" s="415"/>
      <c r="C7" s="429" t="s">
        <v>130</v>
      </c>
      <c r="D7" s="84" t="s">
        <v>131</v>
      </c>
      <c r="E7" s="85">
        <v>0</v>
      </c>
      <c r="F7" s="85">
        <v>0</v>
      </c>
      <c r="G7" s="85">
        <v>0</v>
      </c>
      <c r="H7" s="86"/>
    </row>
    <row r="8" spans="1:8" ht="18" customHeight="1">
      <c r="A8" s="1"/>
      <c r="B8" s="415"/>
      <c r="C8" s="430"/>
      <c r="D8" s="87" t="s">
        <v>132</v>
      </c>
      <c r="E8" s="88">
        <v>0</v>
      </c>
      <c r="F8" s="88">
        <v>0</v>
      </c>
      <c r="G8" s="89">
        <f>F8-(F7+G7)/2*$H8</f>
        <v>0</v>
      </c>
      <c r="H8" s="90">
        <v>0.02</v>
      </c>
    </row>
    <row r="9" spans="1:8" ht="18" customHeight="1">
      <c r="A9" s="1"/>
      <c r="B9" s="415"/>
      <c r="C9" s="429" t="s">
        <v>133</v>
      </c>
      <c r="D9" s="84" t="s">
        <v>129</v>
      </c>
      <c r="E9" s="85">
        <v>1140000</v>
      </c>
      <c r="F9" s="85">
        <v>1140000</v>
      </c>
      <c r="G9" s="85">
        <v>1140000</v>
      </c>
      <c r="H9" s="91"/>
    </row>
    <row r="10" spans="1:8" ht="18" customHeight="1">
      <c r="A10" s="1"/>
      <c r="B10" s="415"/>
      <c r="C10" s="430"/>
      <c r="D10" s="87" t="s">
        <v>132</v>
      </c>
      <c r="E10" s="92">
        <v>-570000</v>
      </c>
      <c r="F10" s="92">
        <v>-684000</v>
      </c>
      <c r="G10" s="93">
        <f>F10-(F9+G9)/2*$H$10</f>
        <v>-798000</v>
      </c>
      <c r="H10" s="90">
        <v>0.1</v>
      </c>
    </row>
    <row r="11" spans="1:8" ht="18" customHeight="1">
      <c r="A11" s="1"/>
      <c r="B11" s="415"/>
      <c r="C11" s="429" t="s">
        <v>134</v>
      </c>
      <c r="D11" s="84" t="s">
        <v>129</v>
      </c>
      <c r="E11" s="85">
        <v>0</v>
      </c>
      <c r="F11" s="85">
        <v>0</v>
      </c>
      <c r="G11" s="85">
        <v>0</v>
      </c>
      <c r="H11" s="91"/>
    </row>
    <row r="12" spans="1:8" ht="18" customHeight="1">
      <c r="A12" s="1"/>
      <c r="B12" s="416"/>
      <c r="C12" s="430"/>
      <c r="D12" s="87" t="s">
        <v>132</v>
      </c>
      <c r="E12" s="88">
        <v>0</v>
      </c>
      <c r="F12" s="88">
        <v>0</v>
      </c>
      <c r="G12" s="89">
        <f>F12-(F11+G11)/2*H12</f>
        <v>0</v>
      </c>
      <c r="H12" s="90">
        <v>0.1</v>
      </c>
    </row>
    <row r="13" spans="1:8" ht="18" customHeight="1">
      <c r="A13" s="1"/>
      <c r="B13" s="428" t="s">
        <v>135</v>
      </c>
      <c r="C13" s="83" t="s">
        <v>128</v>
      </c>
      <c r="D13" s="84" t="s">
        <v>129</v>
      </c>
      <c r="E13" s="85">
        <v>0</v>
      </c>
      <c r="F13" s="85">
        <v>0</v>
      </c>
      <c r="G13" s="85">
        <v>0</v>
      </c>
      <c r="H13" s="91"/>
    </row>
    <row r="14" spans="1:8" ht="18" customHeight="1">
      <c r="A14" s="1"/>
      <c r="B14" s="415"/>
      <c r="C14" s="429" t="s">
        <v>130</v>
      </c>
      <c r="D14" s="84" t="s">
        <v>131</v>
      </c>
      <c r="E14" s="85">
        <v>0</v>
      </c>
      <c r="F14" s="85">
        <v>0</v>
      </c>
      <c r="G14" s="85">
        <v>0</v>
      </c>
      <c r="H14" s="91"/>
    </row>
    <row r="15" spans="1:8" ht="18" customHeight="1">
      <c r="A15" s="1"/>
      <c r="B15" s="415"/>
      <c r="C15" s="430"/>
      <c r="D15" s="87" t="s">
        <v>132</v>
      </c>
      <c r="E15" s="88">
        <v>0</v>
      </c>
      <c r="F15" s="88">
        <v>0</v>
      </c>
      <c r="G15" s="89">
        <f>F15-(F14+G14)/2*H15</f>
        <v>0</v>
      </c>
      <c r="H15" s="90">
        <v>0.02</v>
      </c>
    </row>
    <row r="16" spans="1:8" ht="18" customHeight="1">
      <c r="A16" s="1"/>
      <c r="B16" s="415"/>
      <c r="C16" s="429" t="s">
        <v>133</v>
      </c>
      <c r="D16" s="84" t="s">
        <v>129</v>
      </c>
      <c r="E16" s="88">
        <v>0</v>
      </c>
      <c r="F16" s="88">
        <v>0</v>
      </c>
      <c r="G16" s="88">
        <v>0</v>
      </c>
      <c r="H16" s="91"/>
    </row>
    <row r="17" spans="1:8" ht="18" customHeight="1">
      <c r="A17" s="1"/>
      <c r="B17" s="415"/>
      <c r="C17" s="430"/>
      <c r="D17" s="87" t="s">
        <v>132</v>
      </c>
      <c r="E17" s="88">
        <v>0</v>
      </c>
      <c r="F17" s="88">
        <v>0</v>
      </c>
      <c r="G17" s="89">
        <f>F17-(F16+G16)/2*H17</f>
        <v>0</v>
      </c>
      <c r="H17" s="90">
        <v>0.1</v>
      </c>
    </row>
    <row r="18" spans="1:8" ht="18" customHeight="1">
      <c r="A18" s="1"/>
      <c r="B18" s="415"/>
      <c r="C18" s="429" t="s">
        <v>134</v>
      </c>
      <c r="D18" s="84" t="s">
        <v>129</v>
      </c>
      <c r="E18" s="85">
        <v>0</v>
      </c>
      <c r="F18" s="85">
        <v>0</v>
      </c>
      <c r="G18" s="85">
        <v>0</v>
      </c>
      <c r="H18" s="91"/>
    </row>
    <row r="19" spans="1:8" ht="18" customHeight="1">
      <c r="A19" s="1"/>
      <c r="B19" s="416"/>
      <c r="C19" s="430"/>
      <c r="D19" s="87" t="s">
        <v>132</v>
      </c>
      <c r="E19" s="88">
        <v>0</v>
      </c>
      <c r="F19" s="88">
        <v>0</v>
      </c>
      <c r="G19" s="89">
        <f>F19-(F18+G18)/2*H19</f>
        <v>0</v>
      </c>
      <c r="H19" s="90">
        <v>0.1</v>
      </c>
    </row>
    <row r="20" spans="1:8" ht="18" customHeight="1">
      <c r="A20" s="1"/>
      <c r="B20" s="428" t="s">
        <v>136</v>
      </c>
      <c r="C20" s="83" t="s">
        <v>137</v>
      </c>
      <c r="D20" s="84" t="s">
        <v>129</v>
      </c>
      <c r="E20" s="85">
        <v>0</v>
      </c>
      <c r="F20" s="85">
        <v>0</v>
      </c>
      <c r="G20" s="85">
        <v>0</v>
      </c>
      <c r="H20" s="91"/>
    </row>
    <row r="21" spans="1:8" ht="18" customHeight="1">
      <c r="A21" s="1"/>
      <c r="B21" s="415"/>
      <c r="C21" s="429" t="s">
        <v>138</v>
      </c>
      <c r="D21" s="84" t="s">
        <v>131</v>
      </c>
      <c r="E21" s="85">
        <v>0</v>
      </c>
      <c r="F21" s="85">
        <v>0</v>
      </c>
      <c r="G21" s="85">
        <v>0</v>
      </c>
      <c r="H21" s="91"/>
    </row>
    <row r="22" spans="1:8" ht="18" customHeight="1">
      <c r="A22" s="1"/>
      <c r="B22" s="415"/>
      <c r="C22" s="430"/>
      <c r="D22" s="87" t="s">
        <v>139</v>
      </c>
      <c r="E22" s="88">
        <v>0</v>
      </c>
      <c r="F22" s="88">
        <v>0</v>
      </c>
      <c r="G22" s="89">
        <f>F22-(F21+G21)/2*H22</f>
        <v>0</v>
      </c>
      <c r="H22" s="90">
        <v>0.02</v>
      </c>
    </row>
    <row r="23" spans="1:8" ht="18" customHeight="1">
      <c r="A23" s="1"/>
      <c r="B23" s="415"/>
      <c r="C23" s="429" t="s">
        <v>133</v>
      </c>
      <c r="D23" s="84" t="s">
        <v>129</v>
      </c>
      <c r="E23" s="85">
        <v>0</v>
      </c>
      <c r="F23" s="85">
        <v>0</v>
      </c>
      <c r="G23" s="85">
        <v>0</v>
      </c>
      <c r="H23" s="90"/>
    </row>
    <row r="24" spans="1:8" ht="18" customHeight="1">
      <c r="A24" s="1"/>
      <c r="B24" s="415"/>
      <c r="C24" s="430"/>
      <c r="D24" s="87" t="s">
        <v>132</v>
      </c>
      <c r="E24" s="88">
        <v>0</v>
      </c>
      <c r="F24" s="88">
        <v>0</v>
      </c>
      <c r="G24" s="89">
        <f>F24-(F23+G23)/2*H24</f>
        <v>0</v>
      </c>
      <c r="H24" s="90">
        <v>0.1</v>
      </c>
    </row>
    <row r="25" spans="1:8" ht="18" customHeight="1">
      <c r="A25" s="1"/>
      <c r="B25" s="415"/>
      <c r="C25" s="429" t="s">
        <v>134</v>
      </c>
      <c r="D25" s="84" t="s">
        <v>129</v>
      </c>
      <c r="E25" s="85">
        <v>0</v>
      </c>
      <c r="F25" s="85">
        <v>0</v>
      </c>
      <c r="G25" s="85">
        <v>0</v>
      </c>
      <c r="H25" s="90"/>
    </row>
    <row r="26" spans="1:8" ht="18" customHeight="1">
      <c r="A26" s="1"/>
      <c r="B26" s="416"/>
      <c r="C26" s="430"/>
      <c r="D26" s="87" t="s">
        <v>132</v>
      </c>
      <c r="E26" s="88">
        <v>0</v>
      </c>
      <c r="F26" s="88">
        <v>0</v>
      </c>
      <c r="G26" s="89">
        <f>F26-(F25+G25)/2*H26</f>
        <v>0</v>
      </c>
      <c r="H26" s="90">
        <v>0.1</v>
      </c>
    </row>
    <row r="27" spans="1:8" ht="18" customHeight="1">
      <c r="A27" s="1"/>
      <c r="B27" s="428" t="s">
        <v>140</v>
      </c>
      <c r="C27" s="83" t="s">
        <v>141</v>
      </c>
      <c r="D27" s="84" t="s">
        <v>129</v>
      </c>
      <c r="E27" s="85">
        <v>0</v>
      </c>
      <c r="F27" s="85">
        <v>0</v>
      </c>
      <c r="G27" s="85">
        <v>0</v>
      </c>
      <c r="H27" s="91"/>
    </row>
    <row r="28" spans="1:8" ht="18" customHeight="1">
      <c r="A28" s="1"/>
      <c r="B28" s="415"/>
      <c r="C28" s="429" t="s">
        <v>142</v>
      </c>
      <c r="D28" s="84" t="s">
        <v>131</v>
      </c>
      <c r="E28" s="85">
        <v>0</v>
      </c>
      <c r="F28" s="85">
        <v>1262000</v>
      </c>
      <c r="G28" s="85">
        <f>F28+229616</f>
        <v>1491616</v>
      </c>
      <c r="H28" s="91"/>
    </row>
    <row r="29" spans="1:8" ht="18" customHeight="1">
      <c r="A29" s="1"/>
      <c r="B29" s="415"/>
      <c r="C29" s="430"/>
      <c r="D29" s="87" t="s">
        <v>132</v>
      </c>
      <c r="E29" s="88">
        <v>0</v>
      </c>
      <c r="F29" s="92">
        <v>-12620</v>
      </c>
      <c r="G29" s="93">
        <f>F29-(F28+G28)/2*H29</f>
        <v>-40156.160000000003</v>
      </c>
      <c r="H29" s="90">
        <v>0.02</v>
      </c>
    </row>
    <row r="30" spans="1:8" ht="18" customHeight="1">
      <c r="A30" s="1"/>
      <c r="B30" s="415"/>
      <c r="C30" s="429" t="s">
        <v>143</v>
      </c>
      <c r="D30" s="84" t="s">
        <v>131</v>
      </c>
      <c r="E30" s="85">
        <v>0</v>
      </c>
      <c r="F30" s="85">
        <v>150000</v>
      </c>
      <c r="G30" s="85">
        <f>F30</f>
        <v>150000</v>
      </c>
      <c r="H30" s="90"/>
    </row>
    <row r="31" spans="1:8" ht="18" customHeight="1">
      <c r="A31" s="1"/>
      <c r="B31" s="415"/>
      <c r="C31" s="430"/>
      <c r="D31" s="87" t="s">
        <v>132</v>
      </c>
      <c r="E31" s="85">
        <v>0</v>
      </c>
      <c r="F31" s="85">
        <v>-3000</v>
      </c>
      <c r="G31" s="94">
        <f>F31-(F30+G30)/2*H31</f>
        <v>-9000</v>
      </c>
      <c r="H31" s="90">
        <v>0.04</v>
      </c>
    </row>
    <row r="32" spans="1:8" ht="18" customHeight="1">
      <c r="A32" s="1"/>
      <c r="B32" s="415"/>
      <c r="C32" s="429" t="s">
        <v>144</v>
      </c>
      <c r="D32" s="84" t="s">
        <v>145</v>
      </c>
      <c r="E32" s="85">
        <v>0</v>
      </c>
      <c r="F32" s="85">
        <v>302742</v>
      </c>
      <c r="G32" s="85">
        <v>504570</v>
      </c>
      <c r="H32" s="90"/>
    </row>
    <row r="33" spans="1:8" ht="18" customHeight="1">
      <c r="A33" s="1"/>
      <c r="B33" s="415"/>
      <c r="C33" s="430"/>
      <c r="D33" s="87" t="s">
        <v>132</v>
      </c>
      <c r="E33" s="88">
        <v>0</v>
      </c>
      <c r="F33" s="92">
        <v>-60548.4</v>
      </c>
      <c r="G33" s="93">
        <f>F33-(F32+G32)/2*H33</f>
        <v>-222010.80000000002</v>
      </c>
      <c r="H33" s="90">
        <v>0.4</v>
      </c>
    </row>
    <row r="34" spans="1:8" ht="18" customHeight="1">
      <c r="A34" s="1"/>
      <c r="B34" s="415"/>
      <c r="C34" s="429" t="s">
        <v>133</v>
      </c>
      <c r="D34" s="84" t="s">
        <v>129</v>
      </c>
      <c r="E34" s="85">
        <v>0</v>
      </c>
      <c r="F34" s="85">
        <v>0</v>
      </c>
      <c r="G34" s="85">
        <v>0</v>
      </c>
      <c r="H34" s="91"/>
    </row>
    <row r="35" spans="1:8" ht="18" customHeight="1">
      <c r="A35" s="1"/>
      <c r="B35" s="415"/>
      <c r="C35" s="430"/>
      <c r="D35" s="87" t="s">
        <v>132</v>
      </c>
      <c r="E35" s="88">
        <v>0</v>
      </c>
      <c r="F35" s="88">
        <v>0</v>
      </c>
      <c r="G35" s="89">
        <f>F35-(F34+G34)/2*H35</f>
        <v>0</v>
      </c>
      <c r="H35" s="90">
        <v>0.1</v>
      </c>
    </row>
    <row r="36" spans="1:8" ht="18" customHeight="1">
      <c r="A36" s="1"/>
      <c r="B36" s="415"/>
      <c r="C36" s="429" t="s">
        <v>134</v>
      </c>
      <c r="D36" s="84" t="s">
        <v>129</v>
      </c>
      <c r="E36" s="85">
        <v>0</v>
      </c>
      <c r="F36" s="85">
        <v>0</v>
      </c>
      <c r="G36" s="85">
        <v>0</v>
      </c>
      <c r="H36" s="91"/>
    </row>
    <row r="37" spans="1:8" ht="18" customHeight="1">
      <c r="A37" s="1"/>
      <c r="B37" s="416"/>
      <c r="C37" s="430"/>
      <c r="D37" s="87" t="s">
        <v>132</v>
      </c>
      <c r="E37" s="88">
        <v>0</v>
      </c>
      <c r="F37" s="88">
        <v>0</v>
      </c>
      <c r="G37" s="89">
        <f>F37-(F36+G36)/2*H37</f>
        <v>0</v>
      </c>
      <c r="H37" s="90">
        <v>0.1</v>
      </c>
    </row>
    <row r="38" spans="1:8" ht="18" customHeight="1">
      <c r="A38" s="1"/>
      <c r="B38" s="428" t="s">
        <v>146</v>
      </c>
      <c r="C38" s="83" t="s">
        <v>147</v>
      </c>
      <c r="D38" s="84" t="s">
        <v>129</v>
      </c>
      <c r="E38" s="85">
        <v>0</v>
      </c>
      <c r="F38" s="85">
        <v>0</v>
      </c>
      <c r="G38" s="85">
        <v>0</v>
      </c>
      <c r="H38" s="91"/>
    </row>
    <row r="39" spans="1:8" ht="18" customHeight="1">
      <c r="A39" s="1"/>
      <c r="B39" s="415"/>
      <c r="C39" s="429" t="s">
        <v>148</v>
      </c>
      <c r="D39" s="84" t="s">
        <v>129</v>
      </c>
      <c r="E39" s="85">
        <v>0</v>
      </c>
      <c r="F39" s="85">
        <v>0</v>
      </c>
      <c r="G39" s="85">
        <v>0</v>
      </c>
      <c r="H39" s="91"/>
    </row>
    <row r="40" spans="1:8" ht="18" customHeight="1">
      <c r="A40" s="1"/>
      <c r="B40" s="415"/>
      <c r="C40" s="430"/>
      <c r="D40" s="87" t="s">
        <v>132</v>
      </c>
      <c r="E40" s="88">
        <v>0</v>
      </c>
      <c r="F40" s="88">
        <v>0</v>
      </c>
      <c r="G40" s="89">
        <f>F40-(F39+G39)/2*H40</f>
        <v>0</v>
      </c>
      <c r="H40" s="90">
        <v>0.02</v>
      </c>
    </row>
    <row r="41" spans="1:8" ht="18" customHeight="1">
      <c r="A41" s="1"/>
      <c r="B41" s="415"/>
      <c r="C41" s="429" t="s">
        <v>133</v>
      </c>
      <c r="D41" s="84" t="s">
        <v>129</v>
      </c>
      <c r="E41" s="85">
        <v>0</v>
      </c>
      <c r="F41" s="85">
        <v>0</v>
      </c>
      <c r="G41" s="85">
        <v>0</v>
      </c>
      <c r="H41" s="91"/>
    </row>
    <row r="42" spans="1:8" ht="18" customHeight="1">
      <c r="A42" s="1"/>
      <c r="B42" s="415"/>
      <c r="C42" s="430"/>
      <c r="D42" s="87" t="s">
        <v>132</v>
      </c>
      <c r="E42" s="88">
        <v>0</v>
      </c>
      <c r="F42" s="88">
        <v>0</v>
      </c>
      <c r="G42" s="89">
        <f>F42-(F41+G41)/2*H42</f>
        <v>0</v>
      </c>
      <c r="H42" s="90">
        <v>0.1</v>
      </c>
    </row>
    <row r="43" spans="1:8" ht="18" customHeight="1">
      <c r="A43" s="1"/>
      <c r="B43" s="415"/>
      <c r="C43" s="429" t="s">
        <v>134</v>
      </c>
      <c r="D43" s="84" t="s">
        <v>129</v>
      </c>
      <c r="E43" s="85">
        <v>0</v>
      </c>
      <c r="F43" s="85">
        <v>0</v>
      </c>
      <c r="G43" s="85">
        <v>0</v>
      </c>
      <c r="H43" s="91"/>
    </row>
    <row r="44" spans="1:8" ht="18" customHeight="1">
      <c r="A44" s="1"/>
      <c r="B44" s="416"/>
      <c r="C44" s="430"/>
      <c r="D44" s="87" t="s">
        <v>132</v>
      </c>
      <c r="E44" s="88">
        <v>0</v>
      </c>
      <c r="F44" s="88">
        <v>0</v>
      </c>
      <c r="G44" s="89">
        <f>F44-(F43+G43)/2*H44</f>
        <v>0</v>
      </c>
      <c r="H44" s="95">
        <v>0.1</v>
      </c>
    </row>
    <row r="45" spans="1:8" ht="18" customHeight="1">
      <c r="A45" s="1"/>
      <c r="B45" s="440" t="s">
        <v>149</v>
      </c>
      <c r="C45" s="429" t="s">
        <v>150</v>
      </c>
      <c r="D45" s="84" t="s">
        <v>129</v>
      </c>
      <c r="E45" s="96">
        <f t="shared" ref="E45:G45" si="0">E6+E7+E9+E11+E13+E14+E16+E18+E20+E21+E23+E25+E27+E28+E30+E32+E34+E36+E38+E39+E41+E43</f>
        <v>1140000</v>
      </c>
      <c r="F45" s="96">
        <f t="shared" si="0"/>
        <v>2854742</v>
      </c>
      <c r="G45" s="97">
        <f t="shared" si="0"/>
        <v>3286186</v>
      </c>
      <c r="H45" s="98"/>
    </row>
    <row r="46" spans="1:8" ht="18" customHeight="1">
      <c r="A46" s="1"/>
      <c r="B46" s="415"/>
      <c r="C46" s="430"/>
      <c r="D46" s="87" t="s">
        <v>151</v>
      </c>
      <c r="E46" s="99">
        <f t="shared" ref="E46:G46" si="1">E8+E10+E12+E15+E17+E19+E22+E24+E26+E29+E31+E33+E35+E37+E40+E42+E44</f>
        <v>-570000</v>
      </c>
      <c r="F46" s="99">
        <f t="shared" si="1"/>
        <v>-760168.4</v>
      </c>
      <c r="G46" s="100">
        <f t="shared" si="1"/>
        <v>-1069166.96</v>
      </c>
      <c r="H46" s="101"/>
    </row>
    <row r="47" spans="1:8" ht="18" customHeight="1">
      <c r="A47" s="1"/>
      <c r="B47" s="416"/>
      <c r="C47" s="442" t="s">
        <v>152</v>
      </c>
      <c r="D47" s="443"/>
      <c r="E47" s="102">
        <f t="shared" ref="E47:G47" si="2">E45+E46</f>
        <v>570000</v>
      </c>
      <c r="F47" s="102">
        <f t="shared" si="2"/>
        <v>2094573.6</v>
      </c>
      <c r="G47" s="103">
        <f t="shared" si="2"/>
        <v>2217019.04</v>
      </c>
      <c r="H47" s="101"/>
    </row>
    <row r="48" spans="1:8" ht="18" customHeight="1">
      <c r="A48" s="1"/>
      <c r="B48" s="45" t="s">
        <v>153</v>
      </c>
      <c r="C48" s="104"/>
      <c r="D48" s="105"/>
      <c r="E48" s="105"/>
      <c r="F48" s="106"/>
      <c r="G48" s="106"/>
      <c r="H48" s="21"/>
    </row>
    <row r="49" spans="1:8" ht="18" customHeight="1">
      <c r="A49" s="1"/>
      <c r="B49" s="21"/>
      <c r="C49" s="104"/>
      <c r="D49" s="105"/>
      <c r="E49" s="105"/>
      <c r="F49" s="106"/>
      <c r="G49" s="106"/>
      <c r="H49" s="21"/>
    </row>
    <row r="50" spans="1:8" ht="39" customHeight="1">
      <c r="A50" s="1"/>
      <c r="B50" s="444" t="s">
        <v>154</v>
      </c>
      <c r="C50" s="432"/>
      <c r="D50" s="432"/>
      <c r="E50" s="432"/>
      <c r="F50" s="432"/>
      <c r="G50" s="433"/>
      <c r="H50" s="21"/>
    </row>
    <row r="51" spans="1:8" ht="18" customHeight="1">
      <c r="A51" s="1"/>
      <c r="B51" s="434" t="s">
        <v>155</v>
      </c>
      <c r="C51" s="432"/>
      <c r="D51" s="433"/>
      <c r="E51" s="107"/>
      <c r="F51" s="108" t="e">
        <f>#REF!</f>
        <v>#REF!</v>
      </c>
      <c r="G51" s="108" t="e">
        <f>F51+1</f>
        <v>#REF!</v>
      </c>
      <c r="H51" s="21"/>
    </row>
    <row r="52" spans="1:8" ht="18" customHeight="1">
      <c r="A52" s="1"/>
      <c r="B52" s="441" t="s">
        <v>156</v>
      </c>
      <c r="C52" s="432"/>
      <c r="D52" s="433"/>
      <c r="E52" s="109"/>
      <c r="F52" s="110">
        <f t="shared" ref="F52:G52" si="3">SUM(F53:F55)</f>
        <v>10780</v>
      </c>
      <c r="G52" s="110">
        <f t="shared" si="3"/>
        <v>11100</v>
      </c>
      <c r="H52" s="21"/>
    </row>
    <row r="53" spans="1:8" ht="18" customHeight="1">
      <c r="A53" s="1"/>
      <c r="B53" s="445" t="s">
        <v>157</v>
      </c>
      <c r="C53" s="432"/>
      <c r="D53" s="433"/>
      <c r="E53" s="111"/>
      <c r="F53" s="112">
        <v>10000</v>
      </c>
      <c r="G53" s="112">
        <v>10300</v>
      </c>
      <c r="H53" s="21"/>
    </row>
    <row r="54" spans="1:8" ht="18" customHeight="1">
      <c r="A54" s="1"/>
      <c r="B54" s="445" t="s">
        <v>158</v>
      </c>
      <c r="C54" s="432"/>
      <c r="D54" s="433"/>
      <c r="E54" s="111"/>
      <c r="F54" s="112">
        <v>780</v>
      </c>
      <c r="G54" s="112">
        <v>800</v>
      </c>
      <c r="H54" s="21"/>
    </row>
    <row r="55" spans="1:8" ht="18" customHeight="1">
      <c r="A55" s="1"/>
      <c r="B55" s="445" t="s">
        <v>159</v>
      </c>
      <c r="C55" s="432"/>
      <c r="D55" s="433"/>
      <c r="E55" s="111"/>
      <c r="F55" s="112"/>
      <c r="G55" s="112"/>
      <c r="H55" s="21"/>
    </row>
    <row r="56" spans="1:8" ht="18" customHeight="1">
      <c r="A56" s="1"/>
      <c r="B56" s="431" t="s">
        <v>160</v>
      </c>
      <c r="C56" s="432"/>
      <c r="D56" s="433"/>
      <c r="E56" s="109"/>
      <c r="F56" s="113"/>
      <c r="G56" s="113"/>
      <c r="H56" s="21"/>
    </row>
    <row r="57" spans="1:8" ht="18" customHeight="1">
      <c r="A57" s="1"/>
      <c r="B57" s="431" t="s">
        <v>161</v>
      </c>
      <c r="C57" s="432"/>
      <c r="D57" s="433"/>
      <c r="E57" s="109"/>
      <c r="F57" s="113"/>
      <c r="G57" s="113"/>
      <c r="H57" s="21"/>
    </row>
    <row r="58" spans="1:8" ht="18" customHeight="1">
      <c r="A58" s="1"/>
      <c r="B58" s="431" t="s">
        <v>162</v>
      </c>
      <c r="C58" s="432"/>
      <c r="D58" s="433"/>
      <c r="E58" s="109"/>
      <c r="F58" s="113"/>
      <c r="G58" s="113"/>
      <c r="H58" s="21"/>
    </row>
    <row r="59" spans="1:8" ht="18" customHeight="1">
      <c r="A59" s="1"/>
      <c r="B59" s="431" t="s">
        <v>163</v>
      </c>
      <c r="C59" s="432"/>
      <c r="D59" s="433"/>
      <c r="E59" s="109"/>
      <c r="F59" s="113"/>
      <c r="G59" s="113"/>
      <c r="H59" s="21"/>
    </row>
    <row r="60" spans="1:8" ht="18" customHeight="1">
      <c r="A60" s="1"/>
      <c r="B60" s="431" t="s">
        <v>164</v>
      </c>
      <c r="C60" s="432"/>
      <c r="D60" s="433"/>
      <c r="E60" s="109"/>
      <c r="F60" s="113"/>
      <c r="G60" s="113"/>
      <c r="H60" s="21"/>
    </row>
    <row r="61" spans="1:8" ht="18" customHeight="1">
      <c r="A61" s="1"/>
      <c r="B61" s="431" t="s">
        <v>165</v>
      </c>
      <c r="C61" s="432"/>
      <c r="D61" s="433"/>
      <c r="E61" s="109"/>
      <c r="F61" s="113"/>
      <c r="G61" s="113"/>
      <c r="H61" s="21"/>
    </row>
    <row r="62" spans="1:8" ht="18.75" customHeight="1">
      <c r="A62" s="1"/>
      <c r="B62" s="45" t="s">
        <v>166</v>
      </c>
      <c r="C62" s="21"/>
      <c r="D62" s="21"/>
      <c r="E62" s="21"/>
      <c r="F62" s="21"/>
      <c r="G62" s="21"/>
      <c r="H62" s="21"/>
    </row>
    <row r="63" spans="1:8" ht="14.25" customHeight="1">
      <c r="A63" s="1"/>
      <c r="B63" s="76"/>
      <c r="C63" s="7"/>
      <c r="D63" s="7"/>
      <c r="E63" s="7"/>
      <c r="F63" s="7"/>
      <c r="G63" s="7"/>
      <c r="H63" s="7"/>
    </row>
    <row r="64" spans="1:8" ht="19.5" customHeight="1">
      <c r="A64" s="1"/>
      <c r="B64" s="7"/>
      <c r="C64" s="7"/>
      <c r="D64" s="7"/>
      <c r="E64" s="7"/>
      <c r="F64" s="7"/>
      <c r="G64" s="7"/>
      <c r="H64" s="7"/>
    </row>
    <row r="65" spans="1:8" ht="14.25" customHeight="1">
      <c r="A65" s="1"/>
      <c r="B65" s="7"/>
      <c r="C65" s="7"/>
      <c r="D65" s="7"/>
      <c r="E65" s="7"/>
      <c r="F65" s="7"/>
      <c r="G65" s="7"/>
      <c r="H65" s="7"/>
    </row>
    <row r="66" spans="1:8" ht="14.25" customHeight="1">
      <c r="A66" s="1"/>
      <c r="B66" s="7"/>
      <c r="C66" s="7"/>
      <c r="D66" s="7"/>
      <c r="E66" s="7"/>
      <c r="F66" s="7"/>
      <c r="G66" s="7"/>
      <c r="H66" s="7"/>
    </row>
    <row r="67" spans="1:8" ht="18" customHeight="1">
      <c r="A67" s="1"/>
      <c r="B67" s="7"/>
      <c r="C67" s="7"/>
      <c r="D67" s="7"/>
      <c r="E67" s="7"/>
      <c r="F67" s="7"/>
      <c r="G67" s="7"/>
      <c r="H67" s="7"/>
    </row>
    <row r="68" spans="1:8" ht="14.25" customHeight="1">
      <c r="A68" s="1"/>
      <c r="B68" s="7"/>
      <c r="C68" s="7"/>
      <c r="D68" s="7"/>
      <c r="E68" s="7"/>
      <c r="F68" s="7"/>
      <c r="G68" s="7"/>
      <c r="H68" s="7"/>
    </row>
    <row r="69" spans="1:8" ht="14.25" customHeight="1">
      <c r="A69" s="1"/>
      <c r="B69" s="7"/>
      <c r="C69" s="7"/>
      <c r="D69" s="7"/>
      <c r="E69" s="7"/>
      <c r="F69" s="7"/>
      <c r="G69" s="7"/>
      <c r="H69" s="7"/>
    </row>
    <row r="70" spans="1:8" ht="15" customHeight="1">
      <c r="A70" s="1"/>
      <c r="B70" s="7"/>
      <c r="C70" s="7"/>
      <c r="D70" s="7"/>
      <c r="E70" s="7"/>
      <c r="F70" s="7"/>
      <c r="G70" s="7"/>
      <c r="H70" s="7"/>
    </row>
    <row r="71" spans="1:8" ht="15" customHeight="1">
      <c r="A71" s="1"/>
      <c r="B71" s="7"/>
      <c r="C71" s="7"/>
      <c r="D71" s="7"/>
      <c r="E71" s="7"/>
      <c r="F71" s="7"/>
      <c r="G71" s="7"/>
      <c r="H71" s="7"/>
    </row>
    <row r="72" spans="1:8" ht="14.25" customHeight="1">
      <c r="A72" s="1"/>
      <c r="B72" s="7"/>
      <c r="C72" s="7"/>
      <c r="D72" s="7"/>
      <c r="E72" s="7"/>
      <c r="F72" s="7"/>
      <c r="G72" s="7"/>
      <c r="H72" s="7"/>
    </row>
    <row r="73" spans="1:8" ht="14.25" customHeight="1">
      <c r="A73" s="1"/>
      <c r="B73" s="7"/>
      <c r="C73" s="7"/>
      <c r="D73" s="7"/>
      <c r="E73" s="7"/>
      <c r="F73" s="7"/>
      <c r="G73" s="7"/>
      <c r="H73" s="7"/>
    </row>
    <row r="74" spans="1:8" ht="14.25" customHeight="1">
      <c r="A74" s="1"/>
      <c r="B74" s="7"/>
      <c r="C74" s="7"/>
      <c r="D74" s="7"/>
      <c r="E74" s="7"/>
      <c r="F74" s="7"/>
      <c r="G74" s="7"/>
      <c r="H74" s="7"/>
    </row>
    <row r="75" spans="1:8" ht="18" customHeight="1">
      <c r="A75" s="1"/>
      <c r="B75" s="7"/>
      <c r="C75" s="7"/>
      <c r="D75" s="7"/>
      <c r="E75" s="7"/>
      <c r="F75" s="7"/>
      <c r="G75" s="7"/>
      <c r="H75" s="7"/>
    </row>
    <row r="76" spans="1:8" ht="24" customHeight="1">
      <c r="A76" s="1"/>
      <c r="B76" s="45" t="s">
        <v>167</v>
      </c>
      <c r="C76" s="7"/>
      <c r="D76" s="7"/>
      <c r="E76" s="7"/>
      <c r="F76" s="7"/>
      <c r="G76" s="7"/>
      <c r="H76" s="7"/>
    </row>
    <row r="77" spans="1:8" ht="14.25" customHeight="1">
      <c r="A77" s="1"/>
      <c r="B77" s="7"/>
      <c r="C77" s="7"/>
      <c r="D77" s="7"/>
      <c r="E77" s="7"/>
      <c r="F77" s="7"/>
      <c r="G77" s="7"/>
      <c r="H77" s="7"/>
    </row>
    <row r="78" spans="1:8" ht="14.25" customHeight="1">
      <c r="B78" s="114"/>
      <c r="C78" s="114"/>
      <c r="D78" s="114"/>
      <c r="E78" s="114"/>
      <c r="F78" s="114"/>
      <c r="G78" s="114"/>
      <c r="H78" s="114"/>
    </row>
    <row r="79" spans="1:8" ht="14.25" customHeight="1">
      <c r="B79" s="114"/>
      <c r="C79" s="114"/>
      <c r="D79" s="114"/>
      <c r="E79" s="114"/>
      <c r="F79" s="114"/>
      <c r="G79" s="114"/>
      <c r="H79" s="114"/>
    </row>
    <row r="80" spans="1:8" ht="14.25" customHeight="1">
      <c r="B80" s="114"/>
      <c r="C80" s="114"/>
      <c r="D80" s="114"/>
      <c r="E80" s="114"/>
      <c r="F80" s="114"/>
      <c r="G80" s="114"/>
      <c r="H80" s="114"/>
    </row>
    <row r="81" spans="2:8" ht="14.25" customHeight="1">
      <c r="B81" s="114"/>
      <c r="C81" s="114"/>
      <c r="D81" s="114"/>
      <c r="E81" s="114"/>
      <c r="F81" s="114"/>
      <c r="G81" s="114"/>
      <c r="H81" s="114"/>
    </row>
    <row r="82" spans="2:8" ht="14.25" customHeight="1">
      <c r="B82" s="114"/>
      <c r="C82" s="114"/>
      <c r="D82" s="114"/>
      <c r="E82" s="114"/>
      <c r="F82" s="114"/>
      <c r="G82" s="114"/>
      <c r="H82" s="114"/>
    </row>
    <row r="83" spans="2:8" ht="14.25" customHeight="1">
      <c r="B83" s="114"/>
      <c r="C83" s="114"/>
      <c r="D83" s="114"/>
      <c r="E83" s="114"/>
      <c r="F83" s="114"/>
      <c r="G83" s="114"/>
      <c r="H83" s="114"/>
    </row>
    <row r="84" spans="2:8" ht="14.25" customHeight="1">
      <c r="B84" s="114"/>
      <c r="C84" s="114"/>
      <c r="D84" s="114"/>
      <c r="E84" s="114"/>
      <c r="F84" s="114"/>
      <c r="G84" s="114"/>
      <c r="H84" s="114"/>
    </row>
    <row r="85" spans="2:8" ht="14.25" customHeight="1">
      <c r="B85" s="114"/>
      <c r="C85" s="114"/>
      <c r="D85" s="114"/>
      <c r="E85" s="114"/>
      <c r="F85" s="114"/>
      <c r="G85" s="114"/>
      <c r="H85" s="114"/>
    </row>
    <row r="86" spans="2:8" ht="14.25" customHeight="1">
      <c r="B86" s="114"/>
      <c r="C86" s="114"/>
      <c r="D86" s="114"/>
      <c r="E86" s="114"/>
      <c r="F86" s="114"/>
      <c r="G86" s="114"/>
      <c r="H86" s="114"/>
    </row>
    <row r="87" spans="2:8" ht="14.25" customHeight="1">
      <c r="B87" s="114"/>
      <c r="C87" s="114"/>
      <c r="D87" s="114"/>
      <c r="E87" s="114"/>
      <c r="F87" s="114"/>
      <c r="G87" s="114"/>
      <c r="H87" s="114"/>
    </row>
    <row r="88" spans="2:8" ht="14.25" customHeight="1">
      <c r="B88" s="114"/>
      <c r="C88" s="114"/>
      <c r="D88" s="114"/>
      <c r="E88" s="114"/>
      <c r="F88" s="114"/>
      <c r="G88" s="114"/>
      <c r="H88" s="114"/>
    </row>
    <row r="89" spans="2:8" ht="14.25" customHeight="1">
      <c r="B89" s="114"/>
      <c r="C89" s="114"/>
      <c r="D89" s="114"/>
      <c r="E89" s="114"/>
      <c r="F89" s="114"/>
      <c r="G89" s="114"/>
      <c r="H89" s="114"/>
    </row>
    <row r="90" spans="2:8" ht="14.25" customHeight="1">
      <c r="B90" s="114"/>
      <c r="C90" s="114"/>
      <c r="D90" s="114"/>
      <c r="E90" s="114"/>
      <c r="F90" s="114"/>
      <c r="G90" s="114"/>
      <c r="H90" s="114"/>
    </row>
    <row r="91" spans="2:8" ht="14.25" customHeight="1">
      <c r="B91" s="114"/>
      <c r="C91" s="114"/>
      <c r="D91" s="114"/>
      <c r="E91" s="114"/>
      <c r="F91" s="114"/>
      <c r="G91" s="114"/>
      <c r="H91" s="114"/>
    </row>
    <row r="92" spans="2:8" ht="14.25" customHeight="1">
      <c r="B92" s="114"/>
      <c r="C92" s="114"/>
      <c r="D92" s="114"/>
      <c r="E92" s="114"/>
      <c r="F92" s="114"/>
      <c r="G92" s="114"/>
      <c r="H92" s="114"/>
    </row>
    <row r="93" spans="2:8" ht="14.25" customHeight="1">
      <c r="B93" s="114"/>
      <c r="C93" s="114"/>
      <c r="D93" s="114"/>
      <c r="E93" s="114"/>
      <c r="F93" s="114"/>
      <c r="G93" s="114"/>
      <c r="H93" s="114"/>
    </row>
    <row r="94" spans="2:8" ht="14.25" customHeight="1">
      <c r="B94" s="114"/>
      <c r="C94" s="114"/>
      <c r="D94" s="114"/>
      <c r="E94" s="114"/>
      <c r="F94" s="114"/>
      <c r="G94" s="114"/>
      <c r="H94" s="114"/>
    </row>
    <row r="95" spans="2:8" ht="14.25" customHeight="1">
      <c r="B95" s="114"/>
      <c r="C95" s="114"/>
      <c r="D95" s="114"/>
      <c r="E95" s="114"/>
      <c r="F95" s="114"/>
      <c r="G95" s="114"/>
      <c r="H95" s="114"/>
    </row>
    <row r="96" spans="2:8" ht="14.25" customHeight="1">
      <c r="B96" s="114"/>
      <c r="C96" s="114"/>
      <c r="D96" s="114"/>
      <c r="E96" s="114"/>
      <c r="F96" s="114"/>
      <c r="G96" s="114"/>
      <c r="H96" s="114"/>
    </row>
    <row r="97" spans="2:8" ht="14.25" customHeight="1">
      <c r="B97" s="114"/>
      <c r="C97" s="114"/>
      <c r="D97" s="114"/>
      <c r="E97" s="114"/>
      <c r="F97" s="114"/>
      <c r="G97" s="114"/>
      <c r="H97" s="114"/>
    </row>
    <row r="98" spans="2:8" ht="14.25" customHeight="1">
      <c r="B98" s="114"/>
      <c r="C98" s="114"/>
      <c r="D98" s="114"/>
      <c r="E98" s="114"/>
      <c r="F98" s="114"/>
      <c r="G98" s="114"/>
      <c r="H98" s="114"/>
    </row>
    <row r="99" spans="2:8" ht="14.25" customHeight="1">
      <c r="B99" s="114"/>
      <c r="C99" s="114"/>
      <c r="D99" s="114"/>
      <c r="E99" s="114"/>
      <c r="F99" s="114"/>
      <c r="G99" s="114"/>
      <c r="H99" s="114"/>
    </row>
    <row r="100" spans="2:8" ht="14.25" customHeight="1">
      <c r="B100" s="114"/>
      <c r="C100" s="114"/>
      <c r="D100" s="114"/>
      <c r="E100" s="114"/>
      <c r="F100" s="114"/>
      <c r="G100" s="114"/>
      <c r="H100" s="114"/>
    </row>
  </sheetData>
  <mergeCells count="41">
    <mergeCell ref="B54:D54"/>
    <mergeCell ref="B55:D55"/>
    <mergeCell ref="B56:D56"/>
    <mergeCell ref="E3:G3"/>
    <mergeCell ref="B3:D4"/>
    <mergeCell ref="B38:B44"/>
    <mergeCell ref="C39:C40"/>
    <mergeCell ref="C41:C42"/>
    <mergeCell ref="C43:C44"/>
    <mergeCell ref="B53:D53"/>
    <mergeCell ref="B6:B12"/>
    <mergeCell ref="C23:C24"/>
    <mergeCell ref="C21:C22"/>
    <mergeCell ref="H2:H5"/>
    <mergeCell ref="B2:G2"/>
    <mergeCell ref="C9:C10"/>
    <mergeCell ref="C11:C12"/>
    <mergeCell ref="C7:C8"/>
    <mergeCell ref="B61:D61"/>
    <mergeCell ref="C25:C26"/>
    <mergeCell ref="C28:C29"/>
    <mergeCell ref="B60:D60"/>
    <mergeCell ref="B57:D57"/>
    <mergeCell ref="C34:C35"/>
    <mergeCell ref="B51:D51"/>
    <mergeCell ref="C36:C37"/>
    <mergeCell ref="B59:D59"/>
    <mergeCell ref="B58:D58"/>
    <mergeCell ref="B45:B47"/>
    <mergeCell ref="B52:D52"/>
    <mergeCell ref="C45:C46"/>
    <mergeCell ref="C47:D47"/>
    <mergeCell ref="B50:G50"/>
    <mergeCell ref="C30:C31"/>
    <mergeCell ref="B20:B26"/>
    <mergeCell ref="B27:B37"/>
    <mergeCell ref="C14:C15"/>
    <mergeCell ref="C16:C17"/>
    <mergeCell ref="C18:C19"/>
    <mergeCell ref="B13:B19"/>
    <mergeCell ref="C32:C33"/>
  </mergeCells>
  <hyperlinks>
    <hyperlink ref="B1" location="null!A21" display="RETORNAR AO INDICE GERAL" xr:uid="{00000000-0004-0000-0200-000000000000}"/>
    <hyperlink ref="B5" location="'7 Glossário'!B11" display="Centros de Custos" xr:uid="{00000000-0004-0000-0200-000001000000}"/>
  </hyperlinks>
  <pageMargins left="0.51181102362204722" right="0.51181102362204722" top="0.78740157480314965" bottom="0.78740157480314965" header="0" footer="0"/>
  <pageSetup paperSize="9" scale="61" orientation="landscape"/>
  <legacy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sheetPr>
  <dimension ref="A1:K100"/>
  <sheetViews>
    <sheetView showGridLines="0" workbookViewId="0"/>
  </sheetViews>
  <sheetFormatPr defaultColWidth="14.3984375" defaultRowHeight="15" customHeight="1"/>
  <cols>
    <col min="1" max="1" width="4.8984375" customWidth="1"/>
    <col min="2" max="2" width="18.3984375" customWidth="1"/>
    <col min="3" max="3" width="34.8984375" customWidth="1"/>
    <col min="4" max="4" width="18" customWidth="1"/>
    <col min="5" max="5" width="15.8984375" customWidth="1"/>
    <col min="6" max="6" width="16" customWidth="1"/>
    <col min="7" max="7" width="15.8984375" customWidth="1"/>
    <col min="8" max="8" width="14.09765625" customWidth="1"/>
    <col min="9" max="11" width="8.8984375" customWidth="1"/>
  </cols>
  <sheetData>
    <row r="1" spans="1:11" ht="34.5" customHeight="1">
      <c r="A1" s="115"/>
      <c r="B1" s="116" t="s">
        <v>11</v>
      </c>
      <c r="C1" s="6"/>
      <c r="D1" s="6"/>
      <c r="E1" s="6"/>
      <c r="F1" s="6"/>
      <c r="G1" s="6"/>
      <c r="H1" s="115"/>
      <c r="I1" s="117"/>
      <c r="J1" s="117"/>
      <c r="K1" s="117"/>
    </row>
    <row r="2" spans="1:11" ht="39.75" customHeight="1">
      <c r="A2" s="1"/>
      <c r="B2" s="478" t="s">
        <v>168</v>
      </c>
      <c r="C2" s="447"/>
      <c r="D2" s="447"/>
      <c r="E2" s="447"/>
      <c r="F2" s="418"/>
      <c r="G2" s="7"/>
      <c r="H2" s="1"/>
    </row>
    <row r="3" spans="1:11" ht="34.5" customHeight="1">
      <c r="A3" s="1"/>
      <c r="B3" s="476" t="s">
        <v>169</v>
      </c>
      <c r="C3" s="474" t="s">
        <v>170</v>
      </c>
      <c r="D3" s="474" t="s">
        <v>171</v>
      </c>
      <c r="E3" s="481" t="s">
        <v>172</v>
      </c>
      <c r="F3" s="418"/>
      <c r="G3" s="7"/>
      <c r="H3" s="1"/>
    </row>
    <row r="4" spans="1:11" ht="18.75" customHeight="1">
      <c r="A4" s="1"/>
      <c r="B4" s="415"/>
      <c r="C4" s="475"/>
      <c r="D4" s="475"/>
      <c r="E4" s="118" t="s">
        <v>19</v>
      </c>
      <c r="F4" s="119" t="s">
        <v>20</v>
      </c>
      <c r="G4" s="7"/>
      <c r="H4" s="1"/>
    </row>
    <row r="5" spans="1:11" ht="18.75" customHeight="1">
      <c r="A5" s="1"/>
      <c r="B5" s="416"/>
      <c r="C5" s="430"/>
      <c r="D5" s="430"/>
      <c r="E5" s="118" t="e">
        <f>#REF!</f>
        <v>#REF!</v>
      </c>
      <c r="F5" s="119" t="e">
        <f>E5+1</f>
        <v>#REF!</v>
      </c>
      <c r="G5" s="7"/>
      <c r="H5" s="1"/>
    </row>
    <row r="6" spans="1:11" ht="18" customHeight="1">
      <c r="A6" s="1"/>
      <c r="B6" s="479" t="s">
        <v>173</v>
      </c>
      <c r="C6" s="120" t="s">
        <v>174</v>
      </c>
      <c r="D6" s="480" t="s">
        <v>175</v>
      </c>
      <c r="E6" s="121">
        <v>11807</v>
      </c>
      <c r="F6" s="122">
        <v>12161.210000000001</v>
      </c>
      <c r="G6" s="7"/>
      <c r="H6" s="123"/>
    </row>
    <row r="7" spans="1:11" ht="34.5" customHeight="1">
      <c r="A7" s="1"/>
      <c r="B7" s="415"/>
      <c r="C7" s="120" t="s">
        <v>176</v>
      </c>
      <c r="D7" s="475"/>
      <c r="E7" s="121">
        <v>822</v>
      </c>
      <c r="F7" s="122">
        <v>830.22</v>
      </c>
      <c r="G7" s="7"/>
      <c r="H7" s="1"/>
    </row>
    <row r="8" spans="1:11" ht="34.5" customHeight="1">
      <c r="A8" s="1"/>
      <c r="B8" s="415"/>
      <c r="C8" s="120" t="s">
        <v>177</v>
      </c>
      <c r="D8" s="475"/>
      <c r="E8" s="121">
        <v>12</v>
      </c>
      <c r="F8" s="122">
        <v>12</v>
      </c>
      <c r="G8" s="7"/>
      <c r="H8" s="124"/>
    </row>
    <row r="9" spans="1:11" ht="34.5" customHeight="1">
      <c r="A9" s="1"/>
      <c r="B9" s="415"/>
      <c r="C9" s="120" t="s">
        <v>178</v>
      </c>
      <c r="D9" s="475"/>
      <c r="E9" s="121">
        <v>124</v>
      </c>
      <c r="F9" s="122">
        <v>124</v>
      </c>
      <c r="G9" s="7"/>
      <c r="H9" s="1"/>
    </row>
    <row r="10" spans="1:11" ht="18" customHeight="1">
      <c r="A10" s="1"/>
      <c r="B10" s="416"/>
      <c r="C10" s="125" t="s">
        <v>179</v>
      </c>
      <c r="D10" s="430"/>
      <c r="E10" s="126">
        <f t="shared" ref="E10:F10" si="0">SUM(E6:E9)</f>
        <v>12765</v>
      </c>
      <c r="F10" s="127">
        <f t="shared" si="0"/>
        <v>13127.43</v>
      </c>
      <c r="G10" s="7"/>
      <c r="H10" s="1"/>
    </row>
    <row r="11" spans="1:11" ht="14.25" customHeight="1">
      <c r="A11" s="1"/>
      <c r="B11" s="479" t="s">
        <v>180</v>
      </c>
      <c r="C11" s="120" t="s">
        <v>181</v>
      </c>
      <c r="D11" s="120" t="s">
        <v>182</v>
      </c>
      <c r="E11" s="128"/>
      <c r="F11" s="129"/>
      <c r="G11" s="7"/>
      <c r="H11" s="1"/>
    </row>
    <row r="12" spans="1:11" ht="18" customHeight="1">
      <c r="A12" s="1"/>
      <c r="B12" s="415"/>
      <c r="C12" s="120" t="s">
        <v>183</v>
      </c>
      <c r="D12" s="120" t="s">
        <v>182</v>
      </c>
      <c r="E12" s="128"/>
      <c r="F12" s="129"/>
      <c r="G12" s="7"/>
      <c r="H12" s="1"/>
    </row>
    <row r="13" spans="1:11" ht="18" customHeight="1">
      <c r="A13" s="1"/>
      <c r="B13" s="416"/>
      <c r="C13" s="120" t="s">
        <v>184</v>
      </c>
      <c r="D13" s="120" t="s">
        <v>182</v>
      </c>
      <c r="E13" s="128"/>
      <c r="F13" s="129"/>
      <c r="G13" s="7"/>
      <c r="H13" s="1"/>
    </row>
    <row r="14" spans="1:11" ht="34.5" customHeight="1">
      <c r="A14" s="1"/>
      <c r="B14" s="477" t="s">
        <v>185</v>
      </c>
      <c r="C14" s="403"/>
      <c r="D14" s="403"/>
      <c r="E14" s="403"/>
      <c r="F14" s="404"/>
      <c r="G14" s="7"/>
      <c r="H14" s="1"/>
    </row>
    <row r="15" spans="1:11" ht="18.75" customHeight="1">
      <c r="A15" s="1"/>
      <c r="B15" s="465" t="s">
        <v>186</v>
      </c>
      <c r="C15" s="466"/>
      <c r="D15" s="466"/>
      <c r="E15" s="466"/>
      <c r="F15" s="467"/>
      <c r="G15" s="7"/>
      <c r="H15" s="1"/>
    </row>
    <row r="16" spans="1:11" ht="18.75" customHeight="1">
      <c r="A16" s="1"/>
      <c r="B16" s="468"/>
      <c r="C16" s="421"/>
      <c r="D16" s="421"/>
      <c r="E16" s="421"/>
      <c r="F16" s="469"/>
      <c r="G16" s="7"/>
      <c r="H16" s="1"/>
    </row>
    <row r="17" spans="1:8" ht="18.75" customHeight="1">
      <c r="A17" s="1"/>
      <c r="B17" s="470"/>
      <c r="C17" s="471"/>
      <c r="D17" s="471"/>
      <c r="E17" s="471"/>
      <c r="F17" s="472"/>
      <c r="G17" s="7"/>
      <c r="H17" s="1"/>
    </row>
    <row r="18" spans="1:8" ht="18.75" customHeight="1">
      <c r="A18" s="1"/>
      <c r="B18" s="130"/>
      <c r="C18" s="130"/>
      <c r="D18" s="130"/>
      <c r="E18" s="130"/>
      <c r="F18" s="130"/>
      <c r="G18" s="7"/>
      <c r="H18" s="1"/>
    </row>
    <row r="19" spans="1:8" ht="39.75" customHeight="1">
      <c r="A19" s="1"/>
      <c r="B19" s="462" t="s">
        <v>187</v>
      </c>
      <c r="C19" s="463"/>
      <c r="D19" s="463"/>
      <c r="E19" s="463"/>
      <c r="F19" s="464"/>
      <c r="G19" s="456" t="s">
        <v>188</v>
      </c>
      <c r="H19" s="1"/>
    </row>
    <row r="20" spans="1:8" ht="39.75" customHeight="1">
      <c r="A20" s="1"/>
      <c r="B20" s="473" t="s">
        <v>189</v>
      </c>
      <c r="C20" s="447"/>
      <c r="D20" s="443"/>
      <c r="E20" s="13" t="s">
        <v>190</v>
      </c>
      <c r="F20" s="131">
        <v>43800</v>
      </c>
      <c r="G20" s="457"/>
      <c r="H20" s="1"/>
    </row>
    <row r="21" spans="1:8" ht="43.5" customHeight="1">
      <c r="A21" s="1"/>
      <c r="B21" s="132" t="s">
        <v>191</v>
      </c>
      <c r="C21" s="13" t="s">
        <v>192</v>
      </c>
      <c r="D21" s="133" t="s">
        <v>193</v>
      </c>
      <c r="E21" s="133" t="s">
        <v>194</v>
      </c>
      <c r="F21" s="134" t="s">
        <v>195</v>
      </c>
      <c r="G21" s="135">
        <v>0.02</v>
      </c>
      <c r="H21" s="1"/>
    </row>
    <row r="22" spans="1:8" ht="18" customHeight="1">
      <c r="A22" s="1"/>
      <c r="B22" s="454" t="s">
        <v>196</v>
      </c>
      <c r="C22" s="136" t="s">
        <v>197</v>
      </c>
      <c r="D22" s="137"/>
      <c r="E22" s="137">
        <v>12482</v>
      </c>
      <c r="F22" s="138">
        <v>187895</v>
      </c>
      <c r="G22" s="7"/>
      <c r="H22" s="1"/>
    </row>
    <row r="23" spans="1:8" ht="18" customHeight="1">
      <c r="A23" s="1"/>
      <c r="B23" s="415"/>
      <c r="C23" s="136" t="s">
        <v>198</v>
      </c>
      <c r="D23" s="137"/>
      <c r="E23" s="137"/>
      <c r="F23" s="138"/>
      <c r="G23" s="7"/>
      <c r="H23" s="1"/>
    </row>
    <row r="24" spans="1:8" ht="18" customHeight="1">
      <c r="A24" s="1"/>
      <c r="B24" s="415"/>
      <c r="C24" s="136" t="s">
        <v>199</v>
      </c>
      <c r="D24" s="137"/>
      <c r="E24" s="137"/>
      <c r="F24" s="138"/>
      <c r="G24" s="7"/>
      <c r="H24" s="1"/>
    </row>
    <row r="25" spans="1:8" ht="18" customHeight="1">
      <c r="A25" s="1"/>
      <c r="B25" s="415"/>
      <c r="C25" s="136" t="s">
        <v>200</v>
      </c>
      <c r="D25" s="137"/>
      <c r="E25" s="137"/>
      <c r="F25" s="138"/>
      <c r="G25" s="7"/>
      <c r="H25" s="1"/>
    </row>
    <row r="26" spans="1:8" ht="18" customHeight="1">
      <c r="A26" s="1"/>
      <c r="B26" s="415"/>
      <c r="C26" s="136" t="s">
        <v>201</v>
      </c>
      <c r="D26" s="137"/>
      <c r="E26" s="137"/>
      <c r="F26" s="138"/>
      <c r="G26" s="7"/>
      <c r="H26" s="1"/>
    </row>
    <row r="27" spans="1:8" ht="18" customHeight="1">
      <c r="A27" s="1"/>
      <c r="B27" s="415"/>
      <c r="C27" s="136" t="s">
        <v>202</v>
      </c>
      <c r="D27" s="137"/>
      <c r="E27" s="137"/>
      <c r="F27" s="138"/>
      <c r="G27" s="7"/>
      <c r="H27" s="1"/>
    </row>
    <row r="28" spans="1:8" ht="18" customHeight="1">
      <c r="A28" s="1"/>
      <c r="B28" s="416"/>
      <c r="C28" s="125" t="s">
        <v>203</v>
      </c>
      <c r="D28" s="139">
        <f t="shared" ref="D28:F28" si="1">SUM(D22:D27)</f>
        <v>0</v>
      </c>
      <c r="E28" s="139">
        <f t="shared" si="1"/>
        <v>12482</v>
      </c>
      <c r="F28" s="140">
        <f t="shared" si="1"/>
        <v>187895</v>
      </c>
      <c r="G28" s="7"/>
      <c r="H28" s="1"/>
    </row>
    <row r="29" spans="1:8" ht="18" customHeight="1">
      <c r="A29" s="1"/>
      <c r="B29" s="455" t="s">
        <v>204</v>
      </c>
      <c r="C29" s="136" t="s">
        <v>197</v>
      </c>
      <c r="D29" s="141"/>
      <c r="E29" s="141">
        <v>98</v>
      </c>
      <c r="F29" s="142">
        <v>1427</v>
      </c>
      <c r="G29" s="7"/>
      <c r="H29" s="1"/>
    </row>
    <row r="30" spans="1:8" ht="18" customHeight="1">
      <c r="A30" s="1"/>
      <c r="B30" s="415"/>
      <c r="C30" s="136" t="s">
        <v>205</v>
      </c>
      <c r="D30" s="141"/>
      <c r="E30" s="141"/>
      <c r="F30" s="142"/>
      <c r="G30" s="7"/>
      <c r="H30" s="1"/>
    </row>
    <row r="31" spans="1:8" ht="18" customHeight="1">
      <c r="A31" s="1"/>
      <c r="B31" s="415"/>
      <c r="C31" s="136" t="s">
        <v>206</v>
      </c>
      <c r="D31" s="141"/>
      <c r="E31" s="141"/>
      <c r="F31" s="142"/>
      <c r="G31" s="7"/>
      <c r="H31" s="1"/>
    </row>
    <row r="32" spans="1:8" ht="18" customHeight="1">
      <c r="A32" s="1"/>
      <c r="B32" s="415"/>
      <c r="C32" s="136" t="s">
        <v>199</v>
      </c>
      <c r="D32" s="141"/>
      <c r="E32" s="141"/>
      <c r="F32" s="142"/>
      <c r="G32" s="7"/>
      <c r="H32" s="1"/>
    </row>
    <row r="33" spans="1:8" ht="18" customHeight="1">
      <c r="A33" s="1"/>
      <c r="B33" s="416"/>
      <c r="C33" s="125" t="s">
        <v>203</v>
      </c>
      <c r="D33" s="139">
        <f t="shared" ref="D33:F33" si="2">SUM(D29:D32)</f>
        <v>0</v>
      </c>
      <c r="E33" s="139">
        <f t="shared" si="2"/>
        <v>98</v>
      </c>
      <c r="F33" s="140">
        <f t="shared" si="2"/>
        <v>1427</v>
      </c>
      <c r="G33" s="7"/>
      <c r="H33" s="1"/>
    </row>
    <row r="34" spans="1:8" ht="18" customHeight="1">
      <c r="A34" s="1"/>
      <c r="B34" s="454" t="s">
        <v>207</v>
      </c>
      <c r="C34" s="136" t="s">
        <v>197</v>
      </c>
      <c r="D34" s="137"/>
      <c r="E34" s="137">
        <v>888</v>
      </c>
      <c r="F34" s="138">
        <v>14136</v>
      </c>
      <c r="G34" s="7"/>
      <c r="H34" s="1"/>
    </row>
    <row r="35" spans="1:8" ht="18" customHeight="1">
      <c r="A35" s="1"/>
      <c r="B35" s="415"/>
      <c r="C35" s="136" t="s">
        <v>208</v>
      </c>
      <c r="D35" s="137"/>
      <c r="E35" s="137"/>
      <c r="F35" s="138"/>
      <c r="G35" s="7"/>
      <c r="H35" s="1"/>
    </row>
    <row r="36" spans="1:8" ht="18" customHeight="1">
      <c r="A36" s="1"/>
      <c r="B36" s="415"/>
      <c r="C36" s="136" t="s">
        <v>209</v>
      </c>
      <c r="D36" s="137"/>
      <c r="E36" s="137"/>
      <c r="F36" s="138"/>
      <c r="G36" s="7"/>
      <c r="H36" s="1"/>
    </row>
    <row r="37" spans="1:8" ht="18" customHeight="1">
      <c r="A37" s="1"/>
      <c r="B37" s="415"/>
      <c r="C37" s="136" t="s">
        <v>210</v>
      </c>
      <c r="D37" s="137"/>
      <c r="E37" s="137"/>
      <c r="F37" s="138"/>
      <c r="G37" s="7"/>
      <c r="H37" s="1"/>
    </row>
    <row r="38" spans="1:8" ht="18" customHeight="1">
      <c r="A38" s="1"/>
      <c r="B38" s="415"/>
      <c r="C38" s="136" t="s">
        <v>211</v>
      </c>
      <c r="D38" s="137"/>
      <c r="E38" s="137"/>
      <c r="F38" s="138"/>
      <c r="G38" s="7"/>
      <c r="H38" s="1"/>
    </row>
    <row r="39" spans="1:8" ht="18" customHeight="1">
      <c r="A39" s="1"/>
      <c r="B39" s="416"/>
      <c r="C39" s="125" t="s">
        <v>203</v>
      </c>
      <c r="D39" s="139">
        <f t="shared" ref="D39:F39" si="3">SUM(D34:D38)</f>
        <v>0</v>
      </c>
      <c r="E39" s="139">
        <f t="shared" si="3"/>
        <v>888</v>
      </c>
      <c r="F39" s="140">
        <f t="shared" si="3"/>
        <v>14136</v>
      </c>
      <c r="G39" s="7"/>
      <c r="H39" s="1"/>
    </row>
    <row r="40" spans="1:8" ht="18" customHeight="1">
      <c r="A40" s="1"/>
      <c r="B40" s="454" t="s">
        <v>212</v>
      </c>
      <c r="C40" s="136" t="s">
        <v>197</v>
      </c>
      <c r="D40" s="137"/>
      <c r="E40" s="137">
        <v>12</v>
      </c>
      <c r="F40" s="138">
        <v>299</v>
      </c>
      <c r="G40" s="7"/>
      <c r="H40" s="1"/>
    </row>
    <row r="41" spans="1:8" ht="18" customHeight="1">
      <c r="A41" s="1"/>
      <c r="B41" s="415"/>
      <c r="C41" s="136" t="s">
        <v>208</v>
      </c>
      <c r="D41" s="137"/>
      <c r="E41" s="137"/>
      <c r="F41" s="138"/>
      <c r="G41" s="7"/>
      <c r="H41" s="1"/>
    </row>
    <row r="42" spans="1:8" ht="18" customHeight="1">
      <c r="A42" s="1"/>
      <c r="B42" s="415"/>
      <c r="C42" s="136" t="s">
        <v>213</v>
      </c>
      <c r="D42" s="137"/>
      <c r="E42" s="137"/>
      <c r="F42" s="138"/>
      <c r="G42" s="7"/>
      <c r="H42" s="1"/>
    </row>
    <row r="43" spans="1:8" ht="18" customHeight="1">
      <c r="A43" s="1"/>
      <c r="B43" s="415"/>
      <c r="C43" s="136" t="s">
        <v>214</v>
      </c>
      <c r="D43" s="137"/>
      <c r="E43" s="137"/>
      <c r="F43" s="138"/>
      <c r="G43" s="7"/>
      <c r="H43" s="1"/>
    </row>
    <row r="44" spans="1:8" ht="18" customHeight="1">
      <c r="A44" s="1"/>
      <c r="B44" s="415"/>
      <c r="C44" s="136" t="s">
        <v>215</v>
      </c>
      <c r="D44" s="137"/>
      <c r="E44" s="137"/>
      <c r="F44" s="138"/>
      <c r="G44" s="7"/>
      <c r="H44" s="1"/>
    </row>
    <row r="45" spans="1:8" ht="18" customHeight="1">
      <c r="A45" s="1"/>
      <c r="B45" s="415"/>
      <c r="C45" s="136" t="s">
        <v>216</v>
      </c>
      <c r="D45" s="137"/>
      <c r="E45" s="137"/>
      <c r="F45" s="138"/>
      <c r="G45" s="7"/>
      <c r="H45" s="1"/>
    </row>
    <row r="46" spans="1:8" ht="18" customHeight="1">
      <c r="A46" s="1"/>
      <c r="B46" s="416"/>
      <c r="C46" s="125" t="s">
        <v>203</v>
      </c>
      <c r="D46" s="139">
        <f t="shared" ref="D46:F46" si="4">SUM(D40:D45)</f>
        <v>0</v>
      </c>
      <c r="E46" s="139">
        <f t="shared" si="4"/>
        <v>12</v>
      </c>
      <c r="F46" s="140">
        <f t="shared" si="4"/>
        <v>299</v>
      </c>
      <c r="G46" s="7"/>
      <c r="H46" s="1"/>
    </row>
    <row r="47" spans="1:8" ht="18" customHeight="1">
      <c r="A47" s="1"/>
      <c r="B47" s="455" t="s">
        <v>217</v>
      </c>
      <c r="C47" s="136" t="s">
        <v>197</v>
      </c>
      <c r="D47" s="137"/>
      <c r="E47" s="137">
        <v>124</v>
      </c>
      <c r="F47" s="138">
        <v>6479</v>
      </c>
      <c r="G47" s="7"/>
      <c r="H47" s="1"/>
    </row>
    <row r="48" spans="1:8" ht="18" customHeight="1">
      <c r="A48" s="1"/>
      <c r="B48" s="415"/>
      <c r="C48" s="136" t="s">
        <v>198</v>
      </c>
      <c r="D48" s="137"/>
      <c r="E48" s="137"/>
      <c r="F48" s="138"/>
      <c r="G48" s="7"/>
      <c r="H48" s="1"/>
    </row>
    <row r="49" spans="1:8" ht="18" customHeight="1">
      <c r="A49" s="1"/>
      <c r="B49" s="415"/>
      <c r="C49" s="136" t="s">
        <v>199</v>
      </c>
      <c r="D49" s="137"/>
      <c r="E49" s="137"/>
      <c r="F49" s="138"/>
      <c r="G49" s="7"/>
      <c r="H49" s="1"/>
    </row>
    <row r="50" spans="1:8" ht="18" customHeight="1">
      <c r="A50" s="1"/>
      <c r="B50" s="415"/>
      <c r="C50" s="136" t="s">
        <v>200</v>
      </c>
      <c r="D50" s="137"/>
      <c r="E50" s="137"/>
      <c r="F50" s="138"/>
      <c r="G50" s="7"/>
      <c r="H50" s="1"/>
    </row>
    <row r="51" spans="1:8" ht="18" customHeight="1">
      <c r="A51" s="1"/>
      <c r="B51" s="415"/>
      <c r="C51" s="136" t="s">
        <v>201</v>
      </c>
      <c r="D51" s="137"/>
      <c r="E51" s="137"/>
      <c r="F51" s="138"/>
      <c r="G51" s="458" t="s">
        <v>218</v>
      </c>
      <c r="H51" s="459"/>
    </row>
    <row r="52" spans="1:8" ht="18" customHeight="1">
      <c r="A52" s="1"/>
      <c r="B52" s="415"/>
      <c r="C52" s="136" t="s">
        <v>202</v>
      </c>
      <c r="D52" s="137"/>
      <c r="E52" s="137"/>
      <c r="F52" s="138"/>
      <c r="G52" s="451"/>
      <c r="H52" s="460"/>
    </row>
    <row r="53" spans="1:8" ht="18" customHeight="1">
      <c r="A53" s="1"/>
      <c r="B53" s="416"/>
      <c r="C53" s="125" t="s">
        <v>203</v>
      </c>
      <c r="D53" s="139">
        <f t="shared" ref="D53:F53" si="5">SUM(D47:D52)</f>
        <v>0</v>
      </c>
      <c r="E53" s="139">
        <f t="shared" si="5"/>
        <v>124</v>
      </c>
      <c r="F53" s="140">
        <f t="shared" si="5"/>
        <v>6479</v>
      </c>
      <c r="G53" s="143" t="s">
        <v>219</v>
      </c>
      <c r="H53" s="144" t="s">
        <v>220</v>
      </c>
    </row>
    <row r="54" spans="1:8" ht="18" customHeight="1">
      <c r="A54" s="1"/>
      <c r="B54" s="461" t="s">
        <v>149</v>
      </c>
      <c r="C54" s="443"/>
      <c r="D54" s="145">
        <f t="shared" ref="D54:F54" si="6">D28+D33+D39+D46+D53</f>
        <v>0</v>
      </c>
      <c r="E54" s="145">
        <f t="shared" si="6"/>
        <v>13604</v>
      </c>
      <c r="F54" s="146">
        <f t="shared" si="6"/>
        <v>210236</v>
      </c>
      <c r="G54" s="147">
        <f>E54*(1+G21)</f>
        <v>13876.08</v>
      </c>
      <c r="H54" s="146">
        <f>F54/E54*G54</f>
        <v>214440.72</v>
      </c>
    </row>
    <row r="55" spans="1:8" ht="18.75" customHeight="1">
      <c r="A55" s="1"/>
      <c r="B55" s="45" t="s">
        <v>221</v>
      </c>
      <c r="C55" s="7"/>
      <c r="D55" s="7"/>
      <c r="E55" s="7"/>
      <c r="F55" s="7"/>
      <c r="G55" s="7"/>
      <c r="H55" s="1"/>
    </row>
    <row r="56" spans="1:8" ht="18.75" customHeight="1">
      <c r="A56" s="1"/>
      <c r="B56" s="45" t="s">
        <v>222</v>
      </c>
      <c r="C56" s="7"/>
      <c r="D56" s="7"/>
      <c r="E56" s="7"/>
      <c r="F56" s="7"/>
      <c r="G56" s="7"/>
      <c r="H56" s="1"/>
    </row>
    <row r="57" spans="1:8" ht="14.25" customHeight="1">
      <c r="A57" s="1"/>
      <c r="B57" s="114"/>
      <c r="C57" s="114"/>
      <c r="D57" s="114"/>
      <c r="E57" s="114"/>
      <c r="F57" s="114"/>
      <c r="G57" s="114"/>
    </row>
    <row r="58" spans="1:8" ht="14.25" customHeight="1">
      <c r="B58" s="114"/>
      <c r="C58" s="114"/>
      <c r="D58" s="114"/>
      <c r="E58" s="114"/>
      <c r="F58" s="114"/>
      <c r="G58" s="114"/>
    </row>
    <row r="59" spans="1:8" ht="14.25" customHeight="1">
      <c r="B59" s="114"/>
      <c r="C59" s="114"/>
      <c r="D59" s="114"/>
      <c r="E59" s="114"/>
      <c r="F59" s="114"/>
      <c r="G59" s="114"/>
    </row>
    <row r="60" spans="1:8" ht="14.25" customHeight="1">
      <c r="B60" s="114"/>
      <c r="C60" s="114"/>
      <c r="D60" s="114"/>
      <c r="E60" s="114"/>
      <c r="F60" s="114"/>
      <c r="G60" s="114"/>
    </row>
    <row r="61" spans="1:8" ht="14.25" customHeight="1">
      <c r="B61" s="114"/>
      <c r="C61" s="114"/>
      <c r="D61" s="114"/>
      <c r="E61" s="114"/>
      <c r="F61" s="114"/>
      <c r="G61" s="114"/>
    </row>
    <row r="62" spans="1:8" ht="14.25" customHeight="1">
      <c r="B62" s="114"/>
      <c r="C62" s="114"/>
      <c r="D62" s="114"/>
      <c r="E62" s="114"/>
      <c r="F62" s="114"/>
      <c r="G62" s="114"/>
    </row>
    <row r="63" spans="1:8" ht="14.25" customHeight="1">
      <c r="B63" s="114"/>
      <c r="C63" s="114"/>
      <c r="D63" s="114"/>
      <c r="E63" s="114"/>
      <c r="F63" s="114"/>
      <c r="G63" s="114"/>
    </row>
    <row r="64" spans="1:8" ht="14.25" customHeight="1">
      <c r="B64" s="114"/>
      <c r="C64" s="114"/>
      <c r="D64" s="114"/>
      <c r="E64" s="114"/>
      <c r="F64" s="114"/>
      <c r="G64" s="114"/>
    </row>
    <row r="65" spans="2:7" ht="14.25" customHeight="1">
      <c r="B65" s="114"/>
      <c r="C65" s="114"/>
      <c r="D65" s="114"/>
      <c r="E65" s="114"/>
      <c r="F65" s="114"/>
      <c r="G65" s="114"/>
    </row>
    <row r="66" spans="2:7" ht="14.25" customHeight="1">
      <c r="B66" s="114"/>
      <c r="C66" s="114"/>
      <c r="D66" s="114"/>
      <c r="E66" s="114"/>
      <c r="F66" s="114"/>
      <c r="G66" s="114"/>
    </row>
    <row r="67" spans="2:7" ht="14.25" customHeight="1">
      <c r="B67" s="114"/>
      <c r="C67" s="114"/>
      <c r="D67" s="114"/>
      <c r="E67" s="114"/>
      <c r="F67" s="114"/>
      <c r="G67" s="114"/>
    </row>
    <row r="68" spans="2:7" ht="14.25" customHeight="1">
      <c r="B68" s="114"/>
      <c r="C68" s="114"/>
      <c r="D68" s="114"/>
      <c r="E68" s="114"/>
      <c r="F68" s="114"/>
      <c r="G68" s="114"/>
    </row>
    <row r="69" spans="2:7" ht="14.25" customHeight="1">
      <c r="B69" s="114"/>
      <c r="C69" s="114"/>
      <c r="D69" s="114"/>
      <c r="E69" s="114"/>
      <c r="F69" s="114"/>
      <c r="G69" s="114"/>
    </row>
    <row r="70" spans="2:7" ht="14.25" customHeight="1">
      <c r="B70" s="114"/>
      <c r="C70" s="114"/>
      <c r="D70" s="114"/>
      <c r="E70" s="114"/>
      <c r="F70" s="114"/>
      <c r="G70" s="114"/>
    </row>
    <row r="71" spans="2:7" ht="14.25" customHeight="1">
      <c r="B71" s="114"/>
      <c r="C71" s="114"/>
      <c r="D71" s="114"/>
      <c r="E71" s="114"/>
      <c r="F71" s="114"/>
      <c r="G71" s="114"/>
    </row>
    <row r="72" spans="2:7" ht="14.25" customHeight="1">
      <c r="B72" s="114"/>
      <c r="C72" s="114"/>
      <c r="D72" s="114"/>
      <c r="E72" s="114"/>
      <c r="F72" s="114"/>
      <c r="G72" s="114"/>
    </row>
    <row r="73" spans="2:7" ht="14.25" customHeight="1">
      <c r="B73" s="114"/>
      <c r="C73" s="114"/>
      <c r="D73" s="114"/>
      <c r="E73" s="114"/>
      <c r="F73" s="114"/>
      <c r="G73" s="114"/>
    </row>
    <row r="74" spans="2:7" ht="14.25" customHeight="1">
      <c r="B74" s="114"/>
      <c r="C74" s="114"/>
      <c r="D74" s="114"/>
      <c r="E74" s="114"/>
      <c r="F74" s="114"/>
      <c r="G74" s="114"/>
    </row>
    <row r="75" spans="2:7" ht="14.25" customHeight="1">
      <c r="B75" s="114"/>
      <c r="C75" s="114"/>
      <c r="D75" s="114"/>
      <c r="E75" s="114"/>
      <c r="F75" s="114"/>
      <c r="G75" s="114"/>
    </row>
    <row r="76" spans="2:7" ht="14.25" customHeight="1">
      <c r="B76" s="114"/>
      <c r="C76" s="114"/>
      <c r="D76" s="114"/>
      <c r="E76" s="114"/>
      <c r="F76" s="114"/>
      <c r="G76" s="114"/>
    </row>
    <row r="77" spans="2:7" ht="14.25" customHeight="1">
      <c r="B77" s="114"/>
      <c r="C77" s="114"/>
      <c r="D77" s="114"/>
      <c r="E77" s="114"/>
      <c r="F77" s="114"/>
      <c r="G77" s="114"/>
    </row>
    <row r="78" spans="2:7" ht="14.25" customHeight="1">
      <c r="B78" s="114"/>
      <c r="C78" s="114"/>
      <c r="D78" s="114"/>
      <c r="E78" s="114"/>
      <c r="F78" s="114"/>
      <c r="G78" s="114"/>
    </row>
    <row r="79" spans="2:7" ht="14.25" customHeight="1">
      <c r="B79" s="114"/>
      <c r="C79" s="114"/>
      <c r="D79" s="114"/>
      <c r="E79" s="114"/>
      <c r="F79" s="114"/>
      <c r="G79" s="114"/>
    </row>
    <row r="80" spans="2:7" ht="14.25" customHeight="1">
      <c r="B80" s="114"/>
      <c r="C80" s="114"/>
      <c r="D80" s="114"/>
      <c r="E80" s="114"/>
      <c r="F80" s="114"/>
      <c r="G80" s="114"/>
    </row>
    <row r="81" spans="2:7" ht="14.25" customHeight="1">
      <c r="B81" s="114"/>
      <c r="C81" s="114"/>
      <c r="D81" s="114"/>
      <c r="E81" s="114"/>
      <c r="F81" s="114"/>
      <c r="G81" s="114"/>
    </row>
    <row r="82" spans="2:7" ht="14.25" customHeight="1">
      <c r="B82" s="114"/>
      <c r="C82" s="114"/>
      <c r="D82" s="114"/>
      <c r="E82" s="114"/>
      <c r="F82" s="114"/>
      <c r="G82" s="114"/>
    </row>
    <row r="83" spans="2:7" ht="14.25" customHeight="1">
      <c r="B83" s="114"/>
      <c r="C83" s="114"/>
      <c r="D83" s="114"/>
      <c r="E83" s="114"/>
      <c r="F83" s="114"/>
      <c r="G83" s="114"/>
    </row>
    <row r="84" spans="2:7" ht="14.25" customHeight="1">
      <c r="B84" s="114"/>
      <c r="C84" s="114"/>
      <c r="D84" s="114"/>
      <c r="E84" s="114"/>
      <c r="F84" s="114"/>
      <c r="G84" s="114"/>
    </row>
    <row r="85" spans="2:7" ht="14.25" customHeight="1">
      <c r="B85" s="114"/>
      <c r="C85" s="114"/>
      <c r="D85" s="114"/>
      <c r="E85" s="114"/>
      <c r="F85" s="114"/>
      <c r="G85" s="114"/>
    </row>
    <row r="86" spans="2:7" ht="14.25" customHeight="1">
      <c r="B86" s="114"/>
      <c r="C86" s="114"/>
      <c r="D86" s="114"/>
      <c r="E86" s="114"/>
      <c r="F86" s="114"/>
      <c r="G86" s="114"/>
    </row>
    <row r="87" spans="2:7" ht="14.25" customHeight="1">
      <c r="B87" s="114"/>
      <c r="C87" s="114"/>
      <c r="D87" s="114"/>
      <c r="E87" s="114"/>
      <c r="F87" s="114"/>
      <c r="G87" s="114"/>
    </row>
    <row r="88" spans="2:7" ht="14.25" customHeight="1">
      <c r="B88" s="114"/>
      <c r="C88" s="114"/>
      <c r="D88" s="114"/>
      <c r="E88" s="114"/>
      <c r="F88" s="114"/>
      <c r="G88" s="114"/>
    </row>
    <row r="89" spans="2:7" ht="14.25" customHeight="1">
      <c r="B89" s="114"/>
      <c r="C89" s="114"/>
      <c r="D89" s="114"/>
      <c r="E89" s="114"/>
      <c r="F89" s="114"/>
      <c r="G89" s="114"/>
    </row>
    <row r="90" spans="2:7" ht="14.25" customHeight="1">
      <c r="B90" s="114"/>
      <c r="C90" s="114"/>
      <c r="D90" s="114"/>
      <c r="E90" s="114"/>
      <c r="F90" s="114"/>
      <c r="G90" s="114"/>
    </row>
    <row r="91" spans="2:7" ht="14.25" customHeight="1">
      <c r="B91" s="114"/>
      <c r="C91" s="114"/>
      <c r="D91" s="114"/>
      <c r="E91" s="114"/>
      <c r="F91" s="114"/>
      <c r="G91" s="114"/>
    </row>
    <row r="92" spans="2:7" ht="14.25" customHeight="1">
      <c r="B92" s="114"/>
      <c r="C92" s="114"/>
      <c r="D92" s="114"/>
      <c r="E92" s="114"/>
      <c r="F92" s="114"/>
      <c r="G92" s="114"/>
    </row>
    <row r="93" spans="2:7" ht="14.25" customHeight="1">
      <c r="B93" s="114"/>
      <c r="C93" s="114"/>
      <c r="D93" s="114"/>
      <c r="E93" s="114"/>
      <c r="F93" s="114"/>
      <c r="G93" s="114"/>
    </row>
    <row r="94" spans="2:7" ht="14.25" customHeight="1">
      <c r="B94" s="114"/>
      <c r="C94" s="114"/>
      <c r="D94" s="114"/>
      <c r="E94" s="114"/>
      <c r="F94" s="114"/>
      <c r="G94" s="114"/>
    </row>
    <row r="95" spans="2:7" ht="14.25" customHeight="1">
      <c r="B95" s="114"/>
      <c r="C95" s="114"/>
      <c r="D95" s="114"/>
      <c r="E95" s="114"/>
      <c r="F95" s="114"/>
      <c r="G95" s="114"/>
    </row>
    <row r="96" spans="2:7" ht="14.25" customHeight="1">
      <c r="B96" s="114"/>
      <c r="C96" s="114"/>
      <c r="D96" s="114"/>
      <c r="E96" s="114"/>
      <c r="F96" s="114"/>
      <c r="G96" s="114"/>
    </row>
    <row r="97" spans="2:7" ht="14.25" customHeight="1">
      <c r="B97" s="114"/>
      <c r="C97" s="114"/>
      <c r="D97" s="114"/>
      <c r="E97" s="114"/>
      <c r="F97" s="114"/>
      <c r="G97" s="114"/>
    </row>
    <row r="98" spans="2:7" ht="14.25" customHeight="1">
      <c r="B98" s="114"/>
      <c r="C98" s="114"/>
      <c r="D98" s="114"/>
      <c r="E98" s="114"/>
      <c r="F98" s="114"/>
      <c r="G98" s="114"/>
    </row>
    <row r="99" spans="2:7" ht="14.25" customHeight="1">
      <c r="B99" s="114"/>
      <c r="C99" s="114"/>
      <c r="D99" s="114"/>
      <c r="E99" s="114"/>
      <c r="F99" s="114"/>
      <c r="G99" s="114"/>
    </row>
    <row r="100" spans="2:7" ht="14.25" customHeight="1">
      <c r="B100" s="114"/>
      <c r="C100" s="114"/>
      <c r="D100" s="114"/>
      <c r="E100" s="114"/>
      <c r="F100" s="114"/>
      <c r="G100" s="114"/>
    </row>
  </sheetData>
  <mergeCells count="20">
    <mergeCell ref="C3:C5"/>
    <mergeCell ref="B3:B5"/>
    <mergeCell ref="B14:F14"/>
    <mergeCell ref="B2:F2"/>
    <mergeCell ref="B6:B10"/>
    <mergeCell ref="D6:D10"/>
    <mergeCell ref="B11:B13"/>
    <mergeCell ref="E3:F3"/>
    <mergeCell ref="D3:D5"/>
    <mergeCell ref="G51:H52"/>
    <mergeCell ref="B47:B53"/>
    <mergeCell ref="B54:C54"/>
    <mergeCell ref="B19:F19"/>
    <mergeCell ref="B15:F17"/>
    <mergeCell ref="B20:D20"/>
    <mergeCell ref="B40:B46"/>
    <mergeCell ref="B22:B28"/>
    <mergeCell ref="B34:B39"/>
    <mergeCell ref="B29:B33"/>
    <mergeCell ref="G19:G20"/>
  </mergeCells>
  <hyperlinks>
    <hyperlink ref="B1" location="null!A22" display="RETORNAR AO INDICE GERAL" xr:uid="{00000000-0004-0000-0300-000000000000}"/>
  </hyperlinks>
  <pageMargins left="0.51181102362204722" right="0.51181102362204722" top="0.78740157480314965" bottom="0.78740157480314965" header="0" footer="0"/>
  <pageSetup paperSize="9" orientation="landscape"/>
  <legacy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sheetPr>
  <dimension ref="A1:K100"/>
  <sheetViews>
    <sheetView showGridLines="0" workbookViewId="0"/>
  </sheetViews>
  <sheetFormatPr defaultColWidth="14.3984375" defaultRowHeight="15" customHeight="1"/>
  <cols>
    <col min="1" max="1" width="3.3984375" customWidth="1"/>
    <col min="2" max="2" width="29.8984375" customWidth="1"/>
    <col min="3" max="3" width="74" customWidth="1"/>
    <col min="4" max="4" width="14.09765625" customWidth="1"/>
    <col min="5" max="5" width="14.8984375" customWidth="1"/>
    <col min="6" max="6" width="8" customWidth="1"/>
    <col min="7" max="7" width="10.8984375" customWidth="1"/>
    <col min="8" max="11" width="8.8984375" customWidth="1"/>
  </cols>
  <sheetData>
    <row r="1" spans="1:11" ht="30" customHeight="1">
      <c r="A1" s="115"/>
      <c r="B1" s="8" t="s">
        <v>11</v>
      </c>
      <c r="C1" s="115"/>
      <c r="D1" s="115"/>
      <c r="E1" s="115"/>
      <c r="F1" s="115"/>
      <c r="G1" s="115"/>
      <c r="H1" s="117"/>
      <c r="I1" s="117"/>
      <c r="J1" s="117"/>
      <c r="K1" s="117"/>
    </row>
    <row r="2" spans="1:11" ht="39.75" customHeight="1">
      <c r="A2" s="1"/>
      <c r="B2" s="484" t="s">
        <v>223</v>
      </c>
      <c r="C2" s="426"/>
      <c r="D2" s="426"/>
      <c r="E2" s="427"/>
      <c r="F2" s="7"/>
      <c r="G2" s="7"/>
    </row>
    <row r="3" spans="1:11" ht="42.75" customHeight="1">
      <c r="A3" s="1"/>
      <c r="B3" s="485" t="s">
        <v>224</v>
      </c>
      <c r="C3" s="447"/>
      <c r="D3" s="447"/>
      <c r="E3" s="418"/>
      <c r="F3" s="7"/>
      <c r="G3" s="7"/>
    </row>
    <row r="4" spans="1:11" ht="18" customHeight="1">
      <c r="A4" s="1"/>
      <c r="B4" s="487" t="s">
        <v>225</v>
      </c>
      <c r="C4" s="450"/>
      <c r="D4" s="79" t="s">
        <v>226</v>
      </c>
      <c r="E4" s="148" t="s">
        <v>20</v>
      </c>
      <c r="F4" s="7"/>
      <c r="G4" s="7"/>
    </row>
    <row r="5" spans="1:11" ht="18" customHeight="1">
      <c r="A5" s="1"/>
      <c r="B5" s="451"/>
      <c r="C5" s="453"/>
      <c r="D5" s="149" t="e">
        <f>#REF!</f>
        <v>#REF!</v>
      </c>
      <c r="E5" s="148" t="e">
        <f>D5+1</f>
        <v>#REF!</v>
      </c>
      <c r="F5" s="7"/>
      <c r="G5" s="7"/>
    </row>
    <row r="6" spans="1:11" ht="18" customHeight="1">
      <c r="A6" s="1"/>
      <c r="B6" s="486" t="s">
        <v>227</v>
      </c>
      <c r="C6" s="150" t="s">
        <v>228</v>
      </c>
      <c r="D6" s="151">
        <f>'2 DadosFinanServRSU'!C8</f>
        <v>419417.12</v>
      </c>
      <c r="E6" s="152" t="e">
        <f>IF(#REF!=2,0,'2 DadosFinanServRSU'!D8)</f>
        <v>#REF!</v>
      </c>
      <c r="F6" s="7"/>
      <c r="G6" s="7"/>
    </row>
    <row r="7" spans="1:11" ht="18" customHeight="1">
      <c r="A7" s="1"/>
      <c r="B7" s="415"/>
      <c r="C7" s="150" t="s">
        <v>229</v>
      </c>
      <c r="D7" s="151">
        <f>'2 DadosFinanServRSU'!C14</f>
        <v>1071081.3900000001</v>
      </c>
      <c r="E7" s="152" t="e">
        <f>IF(#REF!=2,0,'2 DadosFinanServRSU'!D14)</f>
        <v>#REF!</v>
      </c>
      <c r="F7" s="7"/>
      <c r="G7" s="7"/>
    </row>
    <row r="8" spans="1:11" ht="18" customHeight="1">
      <c r="A8" s="1"/>
      <c r="B8" s="415"/>
      <c r="C8" s="153" t="s">
        <v>230</v>
      </c>
      <c r="D8" s="151">
        <f>'2 DadosFinanServRSU'!C20</f>
        <v>0</v>
      </c>
      <c r="E8" s="152" t="e">
        <f>IF(#REF!=2,0,'2 DadosFinanServRSU'!D20)</f>
        <v>#REF!</v>
      </c>
      <c r="F8" s="7"/>
      <c r="G8" s="7"/>
    </row>
    <row r="9" spans="1:11" ht="18" customHeight="1">
      <c r="A9" s="1"/>
      <c r="B9" s="415"/>
      <c r="C9" s="153" t="s">
        <v>231</v>
      </c>
      <c r="D9" s="151">
        <f>'2 DadosFinanServRSU'!C28</f>
        <v>42000</v>
      </c>
      <c r="E9" s="152" t="e">
        <f>IF(#REF!=2,0,'2 DadosFinanServRSU'!D28)</f>
        <v>#REF!</v>
      </c>
      <c r="F9" s="7"/>
      <c r="G9" s="7"/>
    </row>
    <row r="10" spans="1:11" ht="18" customHeight="1">
      <c r="A10" s="1"/>
      <c r="B10" s="415"/>
      <c r="C10" s="153" t="s">
        <v>232</v>
      </c>
      <c r="D10" s="151">
        <f>'2 DadosFinanServRSU'!C33</f>
        <v>288390.7</v>
      </c>
      <c r="E10" s="152" t="e">
        <f>IF(#REF!=2,0,'2 DadosFinanServRSU'!D33)</f>
        <v>#REF!</v>
      </c>
      <c r="F10" s="7"/>
      <c r="G10" s="7"/>
    </row>
    <row r="11" spans="1:11" ht="18" customHeight="1">
      <c r="A11" s="1"/>
      <c r="B11" s="415"/>
      <c r="C11" s="153" t="s">
        <v>233</v>
      </c>
      <c r="D11" s="151">
        <f>'2 DadosFinanServRSU'!C40</f>
        <v>414567.92000000004</v>
      </c>
      <c r="E11" s="152" t="e">
        <f>IF(#REF!=2,0,'2 DadosFinanServRSU'!D40)</f>
        <v>#REF!</v>
      </c>
      <c r="F11" s="7"/>
      <c r="G11" s="7"/>
    </row>
    <row r="12" spans="1:11" ht="18" customHeight="1">
      <c r="A12" s="1"/>
      <c r="B12" s="415"/>
      <c r="C12" s="153" t="s">
        <v>234</v>
      </c>
      <c r="D12" s="151">
        <f>'2 DadosFinanServRSU'!C47</f>
        <v>5760</v>
      </c>
      <c r="E12" s="152" t="e">
        <f>IF(#REF!=2,0,'2 DadosFinanServRSU'!D47)</f>
        <v>#REF!</v>
      </c>
      <c r="F12" s="7"/>
      <c r="G12" s="7"/>
    </row>
    <row r="13" spans="1:11" ht="18" customHeight="1">
      <c r="A13" s="1"/>
      <c r="B13" s="415"/>
      <c r="C13" s="153" t="s">
        <v>235</v>
      </c>
      <c r="D13" s="151">
        <f>'2 DadosFinanServRSU'!C53</f>
        <v>18157.419999999998</v>
      </c>
      <c r="E13" s="152" t="e">
        <f>IF(#REF!=2,0,'2 DadosFinanServRSU'!D53)</f>
        <v>#REF!</v>
      </c>
      <c r="F13" s="7"/>
      <c r="G13" s="7"/>
    </row>
    <row r="14" spans="1:11" ht="18" customHeight="1">
      <c r="A14" s="1"/>
      <c r="B14" s="415"/>
      <c r="C14" s="150" t="s">
        <v>101</v>
      </c>
      <c r="D14" s="151">
        <f>'2 DadosFinanServRSU'!C59</f>
        <v>0</v>
      </c>
      <c r="E14" s="152" t="e">
        <f>IF(#REF!=2,0,'2 DadosFinanServRSU'!D59)</f>
        <v>#REF!</v>
      </c>
      <c r="F14" s="7"/>
      <c r="G14" s="7"/>
    </row>
    <row r="15" spans="1:11" ht="18" customHeight="1">
      <c r="A15" s="1"/>
      <c r="B15" s="415"/>
      <c r="C15" s="153" t="s">
        <v>236</v>
      </c>
      <c r="D15" s="151">
        <f>'2 DadosFinanServRSU'!C60</f>
        <v>0</v>
      </c>
      <c r="E15" s="152" t="e">
        <f>IF(#REF!=2,0,'2 DadosFinanServRSU'!D60)</f>
        <v>#REF!</v>
      </c>
      <c r="F15" s="7"/>
      <c r="G15" s="7"/>
    </row>
    <row r="16" spans="1:11" ht="18" customHeight="1">
      <c r="A16" s="1"/>
      <c r="B16" s="415"/>
      <c r="C16" s="150" t="s">
        <v>237</v>
      </c>
      <c r="D16" s="151">
        <f>'2 DadosFinanServRSU'!C61</f>
        <v>0</v>
      </c>
      <c r="E16" s="152" t="e">
        <f>IF(#REF!=2,0,'2 DadosFinanServRSU'!D61)</f>
        <v>#REF!</v>
      </c>
      <c r="F16" s="7"/>
      <c r="G16" s="7"/>
    </row>
    <row r="17" spans="1:11" ht="18" customHeight="1">
      <c r="A17" s="1"/>
      <c r="B17" s="415"/>
      <c r="C17" s="150" t="s">
        <v>238</v>
      </c>
      <c r="D17" s="151">
        <f>'2 DadosFinanServRSU'!C62</f>
        <v>80000</v>
      </c>
      <c r="E17" s="152" t="e">
        <f>IF(#REF!=2,0,'2 DadosFinanServRSU'!D62)</f>
        <v>#REF!</v>
      </c>
      <c r="F17" s="7"/>
      <c r="G17" s="7"/>
    </row>
    <row r="18" spans="1:11" ht="18" customHeight="1">
      <c r="A18" s="1"/>
      <c r="B18" s="416"/>
      <c r="C18" s="154" t="s">
        <v>239</v>
      </c>
      <c r="D18" s="155">
        <f t="shared" ref="D18:E18" si="0">SUM(D6:D17)</f>
        <v>2339374.5500000003</v>
      </c>
      <c r="E18" s="156" t="e">
        <f t="shared" si="0"/>
        <v>#REF!</v>
      </c>
      <c r="F18" s="7"/>
      <c r="G18" s="7"/>
    </row>
    <row r="19" spans="1:11" ht="18" customHeight="1">
      <c r="A19" s="1"/>
      <c r="B19" s="490" t="s">
        <v>240</v>
      </c>
      <c r="C19" s="443"/>
      <c r="D19" s="157" t="e">
        <f>'2 DadosFinanServRSU'!C64</f>
        <v>#REF!</v>
      </c>
      <c r="E19" s="158" t="e">
        <f>IF(#REF!=2,0,'2 DadosFinanServRSU'!D64)</f>
        <v>#REF!</v>
      </c>
      <c r="F19" s="159" t="e">
        <f>#REF!</f>
        <v>#REF!</v>
      </c>
      <c r="G19" s="7"/>
    </row>
    <row r="20" spans="1:11" ht="18" customHeight="1">
      <c r="A20" s="1"/>
      <c r="B20" s="490" t="s">
        <v>241</v>
      </c>
      <c r="C20" s="443"/>
      <c r="D20" s="157" t="e">
        <f>'2 DadosFinanServRSU'!C65*#REF!</f>
        <v>#REF!</v>
      </c>
      <c r="E20" s="158" t="e">
        <f>IF(#REF!=2,0,'2 DadosFinanServRSU'!D65*#REF!)</f>
        <v>#REF!</v>
      </c>
      <c r="F20" s="7"/>
      <c r="G20" s="7"/>
    </row>
    <row r="21" spans="1:11" ht="18" customHeight="1">
      <c r="A21" s="1"/>
      <c r="B21" s="18" t="s">
        <v>242</v>
      </c>
      <c r="C21" s="125" t="s">
        <v>243</v>
      </c>
      <c r="D21" s="157" t="e">
        <f>'2 DadosFinanServRSU'!C72</f>
        <v>#REF!</v>
      </c>
      <c r="E21" s="158" t="e">
        <f>IF(#REF!=2,0,'2 DadosFinanServRSU'!D72)</f>
        <v>#REF!</v>
      </c>
      <c r="F21" s="7"/>
      <c r="G21" s="7"/>
    </row>
    <row r="22" spans="1:11" ht="18" customHeight="1">
      <c r="A22" s="1"/>
      <c r="B22" s="160" t="s">
        <v>244</v>
      </c>
      <c r="C22" s="125" t="s">
        <v>245</v>
      </c>
      <c r="D22" s="157">
        <f>'2 DadosFinanServRSU'!C71</f>
        <v>0</v>
      </c>
      <c r="E22" s="158" t="e">
        <f>IF(#REF!=2,0,'2 DadosFinanServRSU'!D71)</f>
        <v>#REF!</v>
      </c>
      <c r="F22" s="7"/>
      <c r="G22" s="7"/>
    </row>
    <row r="23" spans="1:11" ht="25.5" customHeight="1">
      <c r="A23" s="1"/>
      <c r="B23" s="482" t="s">
        <v>246</v>
      </c>
      <c r="C23" s="443"/>
      <c r="D23" s="161" t="e">
        <f t="shared" ref="D23:E23" si="1">D18+D19+D20+D21+D22</f>
        <v>#REF!</v>
      </c>
      <c r="E23" s="162" t="e">
        <f t="shared" si="1"/>
        <v>#REF!</v>
      </c>
      <c r="F23" s="163"/>
      <c r="G23" s="7"/>
    </row>
    <row r="24" spans="1:11" ht="18" customHeight="1">
      <c r="A24" s="1"/>
      <c r="B24" s="489" t="s">
        <v>247</v>
      </c>
      <c r="C24" s="164" t="s">
        <v>248</v>
      </c>
      <c r="D24" s="165" t="e">
        <f>'3 Dados-Complementares'!F47*#REF!-D22</f>
        <v>#REF!</v>
      </c>
      <c r="E24" s="152" t="e">
        <f>'3 Dados-Complementares'!G47*#REF!-E22</f>
        <v>#REF!</v>
      </c>
      <c r="F24" s="163"/>
      <c r="G24" s="7"/>
    </row>
    <row r="25" spans="1:11" ht="18" customHeight="1">
      <c r="A25" s="1"/>
      <c r="B25" s="415"/>
      <c r="C25" s="164" t="s">
        <v>249</v>
      </c>
      <c r="D25" s="166">
        <f>('2 DadosFinanServRSU'!G9-'2 DadosFinanServRSU'!G13)+'2 DadosFinanServRSU'!G12</f>
        <v>0</v>
      </c>
      <c r="E25" s="167" t="e">
        <f>IF(#REF!=2,0,('2 DadosFinanServRSU'!H9-'2 DadosFinanServRSU'!H13)+'2 DadosFinanServRSU'!H12)</f>
        <v>#REF!</v>
      </c>
      <c r="F25" s="7"/>
      <c r="G25" s="7"/>
    </row>
    <row r="26" spans="1:11" ht="18" customHeight="1">
      <c r="A26" s="1"/>
      <c r="B26" s="415"/>
      <c r="C26" s="164" t="s">
        <v>250</v>
      </c>
      <c r="D26" s="166">
        <f>-'2 DadosFinanServRSU'!G20-'2 DadosFinanServRSU'!G25</f>
        <v>0</v>
      </c>
      <c r="E26" s="167" t="e">
        <f>IF(#REF!=2,0,-'2 DadosFinanServRSU'!H20-'2 DadosFinanServRSU'!H25)</f>
        <v>#REF!</v>
      </c>
      <c r="F26" s="7"/>
      <c r="G26" s="7"/>
    </row>
    <row r="27" spans="1:11" ht="18" customHeight="1">
      <c r="A27" s="1"/>
      <c r="B27" s="416"/>
      <c r="C27" s="150" t="s">
        <v>251</v>
      </c>
      <c r="D27" s="166">
        <f>'2 DadosFinanServRSU'!C73</f>
        <v>0</v>
      </c>
      <c r="E27" s="167" t="e">
        <f>IF(#REF!=2,0,'2 DadosFinanServRSU'!D73)</f>
        <v>#REF!</v>
      </c>
      <c r="F27" s="7"/>
      <c r="G27" s="7"/>
    </row>
    <row r="28" spans="1:11" ht="24.75" customHeight="1">
      <c r="A28" s="1"/>
      <c r="B28" s="482" t="s">
        <v>252</v>
      </c>
      <c r="C28" s="443"/>
      <c r="D28" s="161" t="e">
        <f>SUM(D23:D27)</f>
        <v>#REF!</v>
      </c>
      <c r="E28" s="162" t="e">
        <f>IF(#REF!=1,SUM(E23:E27),D28*(1+#REF!))</f>
        <v>#REF!</v>
      </c>
      <c r="F28" s="163"/>
      <c r="G28" s="168"/>
    </row>
    <row r="29" spans="1:11" ht="1.5" customHeight="1">
      <c r="A29" s="1"/>
      <c r="B29" s="169"/>
      <c r="C29" s="169"/>
      <c r="D29" s="170"/>
      <c r="E29" s="170"/>
      <c r="F29" s="7"/>
      <c r="G29" s="168"/>
    </row>
    <row r="30" spans="1:11" ht="25.5" customHeight="1">
      <c r="A30" s="1"/>
      <c r="B30" s="483" t="s">
        <v>253</v>
      </c>
      <c r="C30" s="447"/>
      <c r="D30" s="447"/>
      <c r="E30" s="418"/>
      <c r="F30" s="7"/>
      <c r="G30" s="168"/>
    </row>
    <row r="31" spans="1:11" ht="18" customHeight="1">
      <c r="A31" s="171"/>
      <c r="B31" s="488" t="s">
        <v>254</v>
      </c>
      <c r="C31" s="172" t="s">
        <v>255</v>
      </c>
      <c r="D31" s="173" t="e">
        <f t="shared" ref="D31:E31" si="2">D28/D32</f>
        <v>#REF!</v>
      </c>
      <c r="E31" s="174" t="e">
        <f t="shared" si="2"/>
        <v>#REF!</v>
      </c>
      <c r="F31" s="175"/>
      <c r="G31" s="176"/>
      <c r="H31" s="177"/>
      <c r="I31" s="177"/>
      <c r="J31" s="177"/>
      <c r="K31" s="177"/>
    </row>
    <row r="32" spans="1:11" ht="18" customHeight="1">
      <c r="A32" s="171"/>
      <c r="B32" s="453"/>
      <c r="C32" s="153" t="s">
        <v>256</v>
      </c>
      <c r="D32" s="178">
        <f>'3 Dados-Complementares'!F52</f>
        <v>10780</v>
      </c>
      <c r="E32" s="179">
        <f>'3 Dados-Complementares'!G52</f>
        <v>11100</v>
      </c>
      <c r="F32" s="175"/>
      <c r="G32" s="176"/>
      <c r="H32" s="177"/>
      <c r="I32" s="177"/>
      <c r="J32" s="177"/>
      <c r="K32" s="177"/>
    </row>
    <row r="33" spans="1:11" ht="18" customHeight="1">
      <c r="A33" s="171"/>
      <c r="B33" s="488" t="s">
        <v>257</v>
      </c>
      <c r="C33" s="172" t="s">
        <v>258</v>
      </c>
      <c r="D33" s="173" t="e">
        <f t="shared" ref="D33:E33" si="3">D28/D34</f>
        <v>#REF!</v>
      </c>
      <c r="E33" s="174" t="e">
        <f t="shared" si="3"/>
        <v>#REF!</v>
      </c>
      <c r="F33" s="175"/>
      <c r="G33" s="176"/>
      <c r="H33" s="177"/>
      <c r="I33" s="177"/>
      <c r="J33" s="177"/>
      <c r="K33" s="177"/>
    </row>
    <row r="34" spans="1:11" ht="18" customHeight="1">
      <c r="A34" s="171"/>
      <c r="B34" s="453"/>
      <c r="C34" s="153" t="s">
        <v>259</v>
      </c>
      <c r="D34" s="180">
        <f>'4 Dados Cadastrais-USUÁRIOS'!E10</f>
        <v>12765</v>
      </c>
      <c r="E34" s="181">
        <f>'4 Dados Cadastrais-USUÁRIOS'!F10</f>
        <v>13127.43</v>
      </c>
      <c r="F34" s="175"/>
      <c r="G34" s="176"/>
      <c r="H34" s="177"/>
      <c r="I34" s="177"/>
      <c r="J34" s="177"/>
      <c r="K34" s="177"/>
    </row>
    <row r="35" spans="1:11" ht="18" customHeight="1">
      <c r="A35" s="171"/>
      <c r="B35" s="488" t="s">
        <v>260</v>
      </c>
      <c r="C35" s="172" t="s">
        <v>261</v>
      </c>
      <c r="D35" s="173" t="e">
        <f t="shared" ref="D35:E35" si="4">D28/D36/12</f>
        <v>#REF!</v>
      </c>
      <c r="E35" s="174" t="e">
        <f t="shared" si="4"/>
        <v>#REF!</v>
      </c>
      <c r="F35" s="175"/>
      <c r="G35" s="176"/>
      <c r="H35" s="177"/>
      <c r="I35" s="177"/>
      <c r="J35" s="177"/>
      <c r="K35" s="177"/>
    </row>
    <row r="36" spans="1:11" ht="18" customHeight="1">
      <c r="A36" s="171"/>
      <c r="B36" s="453"/>
      <c r="C36" s="153" t="s">
        <v>262</v>
      </c>
      <c r="D36" s="180">
        <f>'4 Dados Cadastrais-USUÁRIOS'!E10</f>
        <v>12765</v>
      </c>
      <c r="E36" s="181">
        <f>'4 Dados Cadastrais-USUÁRIOS'!F10</f>
        <v>13127.43</v>
      </c>
      <c r="F36" s="175"/>
      <c r="G36" s="176"/>
      <c r="H36" s="177"/>
      <c r="I36" s="177"/>
      <c r="J36" s="177"/>
      <c r="K36" s="177"/>
    </row>
    <row r="37" spans="1:11" ht="18" customHeight="1">
      <c r="A37" s="171"/>
      <c r="B37" s="488" t="s">
        <v>263</v>
      </c>
      <c r="C37" s="172" t="s">
        <v>264</v>
      </c>
      <c r="D37" s="173" t="e">
        <f t="shared" ref="D37:E37" si="5">D28/D38</f>
        <v>#REF!</v>
      </c>
      <c r="E37" s="174" t="e">
        <f t="shared" si="5"/>
        <v>#REF!</v>
      </c>
      <c r="F37" s="175"/>
      <c r="G37" s="176"/>
      <c r="H37" s="177"/>
      <c r="I37" s="177"/>
      <c r="J37" s="177"/>
      <c r="K37" s="177"/>
    </row>
    <row r="38" spans="1:11" ht="18" customHeight="1">
      <c r="A38" s="171"/>
      <c r="B38" s="453"/>
      <c r="C38" s="153" t="s">
        <v>265</v>
      </c>
      <c r="D38" s="180">
        <f>'4 Dados Cadastrais-USUÁRIOS'!F54*12</f>
        <v>2522832</v>
      </c>
      <c r="E38" s="181">
        <f>'4 Dados Cadastrais-USUÁRIOS'!H54*12</f>
        <v>2573288.64</v>
      </c>
      <c r="F38" s="175"/>
      <c r="G38" s="175"/>
      <c r="H38" s="177"/>
      <c r="I38" s="177"/>
      <c r="J38" s="177"/>
      <c r="K38" s="177"/>
    </row>
    <row r="39" spans="1:11" ht="12.75" customHeight="1">
      <c r="B39" s="114"/>
      <c r="C39" s="114"/>
      <c r="D39" s="114"/>
      <c r="E39" s="114"/>
      <c r="F39" s="114"/>
      <c r="G39" s="114"/>
    </row>
    <row r="40" spans="1:11" ht="12.75" customHeight="1"/>
    <row r="41" spans="1:11" ht="12.75" customHeight="1"/>
    <row r="42" spans="1:11" ht="12.75" customHeight="1"/>
    <row r="43" spans="1:11" ht="12.75" customHeight="1"/>
    <row r="44" spans="1:11" ht="12.75" customHeight="1"/>
    <row r="45" spans="1:11" ht="12.75" customHeight="1"/>
    <row r="46" spans="1:11" ht="12.75" customHeight="1"/>
    <row r="47" spans="1:11" ht="12.75" customHeight="1"/>
    <row r="48" spans="1:11" ht="12.75" customHeight="1"/>
    <row r="49" ht="12.75" customHeight="1"/>
    <row r="50" ht="12.75" customHeight="1"/>
    <row r="51" ht="12.75" customHeight="1"/>
    <row r="52" ht="12.75" customHeight="1"/>
    <row r="53" ht="12.75" customHeight="1"/>
    <row r="54" ht="12.75" customHeight="1"/>
    <row r="55" ht="12.75" customHeight="1"/>
    <row r="56" ht="12.75" customHeight="1"/>
    <row r="57" ht="12.75" customHeight="1"/>
    <row r="58" ht="12.75" customHeight="1"/>
    <row r="59" ht="12.75" customHeight="1"/>
    <row r="60" ht="12.75" customHeight="1"/>
    <row r="61" ht="12.75" customHeight="1"/>
    <row r="62" ht="12.75" customHeight="1"/>
    <row r="63" ht="12.75" customHeight="1"/>
    <row r="64"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sheetData>
  <mergeCells count="14">
    <mergeCell ref="B37:B38"/>
    <mergeCell ref="B35:B36"/>
    <mergeCell ref="B33:B34"/>
    <mergeCell ref="B23:C23"/>
    <mergeCell ref="B24:B27"/>
    <mergeCell ref="B31:B32"/>
    <mergeCell ref="B28:C28"/>
    <mergeCell ref="B30:E30"/>
    <mergeCell ref="B2:E2"/>
    <mergeCell ref="B3:E3"/>
    <mergeCell ref="B6:B18"/>
    <mergeCell ref="B4:C5"/>
    <mergeCell ref="B19:C19"/>
    <mergeCell ref="B20:C20"/>
  </mergeCells>
  <hyperlinks>
    <hyperlink ref="B1" location="null!A23" display="RETORNAR AO INDICE GERAL" xr:uid="{00000000-0004-0000-0400-000000000000}"/>
    <hyperlink ref="C6" location="'7 Glossário'!B18" display="1.1 Pessoal próprio (inclui cedido de outros órgãos)" xr:uid="{00000000-0004-0000-0400-000001000000}"/>
    <hyperlink ref="C7" location="'7 Glossário'!B17" display="1.2 Pessoal contratado (mão de obra terceirizada)" xr:uid="{00000000-0004-0000-0400-000002000000}"/>
    <hyperlink ref="C14" location="'7 Glossário'!B16" display="8 Despesas com a cobrança e arrecadação de taxas e tarifas" xr:uid="{00000000-0004-0000-0400-000003000000}"/>
    <hyperlink ref="C16" location="'7 Glossário'!B21" display="10 Despesas extraordinárias ou eventuais" xr:uid="{00000000-0004-0000-0400-000004000000}"/>
    <hyperlink ref="C17" location="'7 Glossário'!B32" display="11 Provisões de despesas contingentes - cíveis e trabalhistas" xr:uid="{00000000-0004-0000-0400-000005000000}"/>
    <hyperlink ref="B22" location="'7 Glossário'!B22" display="Despesas Financeiras" xr:uid="{00000000-0004-0000-0400-000006000000}"/>
    <hyperlink ref="C24" location="'7 Glossário'!B34" display="Remuneração dos Investimentos em Operação - Capital próprio (F)" xr:uid="{00000000-0004-0000-0400-000007000000}"/>
    <hyperlink ref="C25" location="'7 Glossário'!B5" display="Acréscimos regulatórios (G)  " xr:uid="{00000000-0004-0000-0400-000008000000}"/>
    <hyperlink ref="C26" location="'7 Glossário'!B14" display="Deduções regulatórias (H)" xr:uid="{00000000-0004-0000-0400-000009000000}"/>
    <hyperlink ref="C27" location="'7 Glossário'!B19" display="Despesas com a regulação dos serviços (I)" xr:uid="{00000000-0004-0000-0400-00000A000000}"/>
  </hyperlinks>
  <printOptions horizontalCentered="1"/>
  <pageMargins left="0.59055118110236227" right="0.39370078740157483" top="0.59055118110236227" bottom="0.59055118110236227" header="0" footer="0"/>
  <pageSetup paperSize="9" scale="79" orientation="portrait"/>
  <legacy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F0"/>
    <pageSetUpPr fitToPage="1"/>
  </sheetPr>
  <dimension ref="A1:D100"/>
  <sheetViews>
    <sheetView showGridLines="0" topLeftCell="A5" workbookViewId="0"/>
  </sheetViews>
  <sheetFormatPr defaultColWidth="14.3984375" defaultRowHeight="15" customHeight="1"/>
  <cols>
    <col min="1" max="1" width="1.3984375" customWidth="1"/>
    <col min="2" max="2" width="29.8984375" customWidth="1"/>
    <col min="3" max="3" width="74" customWidth="1"/>
    <col min="4" max="4" width="14.09765625" customWidth="1"/>
    <col min="5" max="5" width="14.8984375" customWidth="1"/>
    <col min="6" max="11" width="8.8984375" customWidth="1"/>
  </cols>
  <sheetData>
    <row r="1" spans="1:4" ht="30.75" hidden="1" customHeight="1">
      <c r="A1" s="1"/>
      <c r="B1" s="8" t="s">
        <v>11</v>
      </c>
      <c r="C1" s="7"/>
      <c r="D1" s="7"/>
    </row>
    <row r="2" spans="1:4" ht="39.75" hidden="1" customHeight="1">
      <c r="A2" s="1"/>
      <c r="B2" s="484" t="s">
        <v>223</v>
      </c>
      <c r="C2" s="426"/>
      <c r="D2" s="439"/>
    </row>
    <row r="3" spans="1:4" ht="48" hidden="1" customHeight="1">
      <c r="A3" s="1"/>
      <c r="B3" s="485" t="s">
        <v>266</v>
      </c>
      <c r="C3" s="447"/>
      <c r="D3" s="443"/>
    </row>
    <row r="4" spans="1:4" ht="18" customHeight="1">
      <c r="A4" s="1"/>
      <c r="B4" s="493" t="s">
        <v>225</v>
      </c>
      <c r="C4" s="450"/>
      <c r="D4" s="13" t="s">
        <v>19</v>
      </c>
    </row>
    <row r="5" spans="1:4" ht="18" customHeight="1">
      <c r="A5" s="1"/>
      <c r="B5" s="451"/>
      <c r="C5" s="453"/>
      <c r="D5" s="13">
        <v>2023</v>
      </c>
    </row>
    <row r="6" spans="1:4" ht="18" hidden="1" customHeight="1">
      <c r="A6" s="182"/>
      <c r="B6" s="486" t="s">
        <v>267</v>
      </c>
      <c r="C6" s="150" t="s">
        <v>228</v>
      </c>
      <c r="D6" s="183"/>
    </row>
    <row r="7" spans="1:4" ht="18" hidden="1" customHeight="1">
      <c r="A7" s="182"/>
      <c r="B7" s="415"/>
      <c r="C7" s="150" t="s">
        <v>229</v>
      </c>
      <c r="D7" s="183"/>
    </row>
    <row r="8" spans="1:4" ht="17.25" customHeight="1">
      <c r="A8" s="182"/>
      <c r="B8" s="415"/>
      <c r="C8" s="153" t="s">
        <v>230</v>
      </c>
      <c r="D8" s="183">
        <v>5225261.3</v>
      </c>
    </row>
    <row r="9" spans="1:4" ht="17.25" customHeight="1">
      <c r="A9" s="182"/>
      <c r="B9" s="415"/>
      <c r="C9" s="153" t="s">
        <v>231</v>
      </c>
      <c r="D9" s="183"/>
    </row>
    <row r="10" spans="1:4" ht="17.25" customHeight="1">
      <c r="A10" s="182"/>
      <c r="B10" s="415"/>
      <c r="C10" s="153" t="s">
        <v>232</v>
      </c>
      <c r="D10" s="183"/>
    </row>
    <row r="11" spans="1:4" ht="17.25" customHeight="1">
      <c r="A11" s="182"/>
      <c r="B11" s="415"/>
      <c r="C11" s="153" t="s">
        <v>233</v>
      </c>
      <c r="D11" s="183"/>
    </row>
    <row r="12" spans="1:4" ht="17.25" customHeight="1">
      <c r="A12" s="182"/>
      <c r="B12" s="415"/>
      <c r="C12" s="153" t="s">
        <v>234</v>
      </c>
      <c r="D12" s="183"/>
    </row>
    <row r="13" spans="1:4" ht="17.25" customHeight="1">
      <c r="A13" s="182"/>
      <c r="B13" s="415"/>
      <c r="C13" s="150" t="s">
        <v>235</v>
      </c>
      <c r="D13" s="183"/>
    </row>
    <row r="14" spans="1:4" ht="17.25" customHeight="1">
      <c r="A14" s="182"/>
      <c r="B14" s="415"/>
      <c r="C14" s="150" t="s">
        <v>101</v>
      </c>
      <c r="D14" s="183">
        <v>0</v>
      </c>
    </row>
    <row r="15" spans="1:4" ht="17.25" customHeight="1">
      <c r="A15" s="182"/>
      <c r="B15" s="415"/>
      <c r="C15" s="153" t="s">
        <v>268</v>
      </c>
      <c r="D15" s="183">
        <v>41802.090400000001</v>
      </c>
    </row>
    <row r="16" spans="1:4" ht="17.25" customHeight="1">
      <c r="A16" s="182"/>
      <c r="B16" s="415"/>
      <c r="C16" s="150" t="s">
        <v>237</v>
      </c>
      <c r="D16" s="183">
        <v>41802.090400000001</v>
      </c>
    </row>
    <row r="17" spans="1:4" ht="17.25" customHeight="1">
      <c r="A17" s="182"/>
      <c r="B17" s="415"/>
      <c r="C17" s="150" t="s">
        <v>238</v>
      </c>
      <c r="D17" s="183"/>
    </row>
    <row r="18" spans="1:4" ht="17.25" customHeight="1">
      <c r="A18" s="182"/>
      <c r="B18" s="416"/>
      <c r="C18" s="184" t="s">
        <v>239</v>
      </c>
      <c r="D18" s="155">
        <v>5308865.4808</v>
      </c>
    </row>
    <row r="19" spans="1:4" ht="17.25" customHeight="1">
      <c r="A19" s="1"/>
      <c r="B19" s="490" t="s">
        <v>269</v>
      </c>
      <c r="C19" s="443"/>
      <c r="D19" s="102">
        <v>159265.96442400001</v>
      </c>
    </row>
    <row r="20" spans="1:4" ht="17.25" customHeight="1">
      <c r="A20" s="1"/>
      <c r="B20" s="490" t="s">
        <v>241</v>
      </c>
      <c r="C20" s="443"/>
      <c r="D20" s="185"/>
    </row>
    <row r="21" spans="1:4" ht="17.25" customHeight="1">
      <c r="A21" s="1"/>
      <c r="B21" s="18" t="s">
        <v>242</v>
      </c>
      <c r="C21" s="186" t="s">
        <v>243</v>
      </c>
      <c r="D21" s="187"/>
    </row>
    <row r="22" spans="1:4" ht="17.25" customHeight="1">
      <c r="A22" s="1"/>
      <c r="B22" s="160" t="s">
        <v>244</v>
      </c>
      <c r="C22" s="186" t="s">
        <v>245</v>
      </c>
      <c r="D22" s="185"/>
    </row>
    <row r="23" spans="1:4" ht="17.25" customHeight="1">
      <c r="A23" s="1"/>
      <c r="B23" s="482" t="s">
        <v>246</v>
      </c>
      <c r="C23" s="443"/>
      <c r="D23" s="188">
        <v>5468131.4452240001</v>
      </c>
    </row>
    <row r="24" spans="1:4" ht="17.25" customHeight="1">
      <c r="A24" s="1"/>
      <c r="B24" s="489" t="s">
        <v>247</v>
      </c>
      <c r="C24" s="189" t="s">
        <v>248</v>
      </c>
      <c r="D24" s="187"/>
    </row>
    <row r="25" spans="1:4" ht="17.25" customHeight="1">
      <c r="A25" s="1"/>
      <c r="B25" s="415"/>
      <c r="C25" s="189" t="s">
        <v>249</v>
      </c>
      <c r="D25" s="187">
        <v>356694.5091538119</v>
      </c>
    </row>
    <row r="26" spans="1:4" ht="17.25" customHeight="1">
      <c r="A26" s="1"/>
      <c r="B26" s="415"/>
      <c r="C26" s="190" t="s">
        <v>250</v>
      </c>
      <c r="D26" s="187"/>
    </row>
    <row r="27" spans="1:4" ht="17.25" customHeight="1">
      <c r="A27" s="1"/>
      <c r="B27" s="416"/>
      <c r="C27" s="190" t="s">
        <v>251</v>
      </c>
      <c r="D27" s="187">
        <v>27340.657226120002</v>
      </c>
    </row>
    <row r="28" spans="1:4" ht="25.5" customHeight="1">
      <c r="A28" s="1"/>
      <c r="B28" s="491" t="s">
        <v>252</v>
      </c>
      <c r="C28" s="492"/>
      <c r="D28" s="191">
        <v>5852166.6116039325</v>
      </c>
    </row>
    <row r="29" spans="1:4" ht="1.5" customHeight="1">
      <c r="A29" s="1"/>
      <c r="B29" s="7"/>
      <c r="C29" s="7"/>
      <c r="D29" s="192"/>
    </row>
    <row r="30" spans="1:4" ht="14.25" customHeight="1">
      <c r="A30" s="1"/>
      <c r="B30" s="7"/>
      <c r="C30" s="7"/>
      <c r="D30" s="7"/>
    </row>
    <row r="31" spans="1:4" ht="14.25" customHeight="1">
      <c r="B31" s="114"/>
      <c r="C31" s="114"/>
      <c r="D31" s="114"/>
    </row>
    <row r="32" spans="1:4" ht="14.25" customHeight="1">
      <c r="B32" s="114" t="s">
        <v>270</v>
      </c>
      <c r="C32" s="114"/>
      <c r="D32" s="114"/>
    </row>
    <row r="33" spans="2:4" ht="14.25" customHeight="1">
      <c r="B33" s="114"/>
      <c r="C33" s="114"/>
      <c r="D33" s="114"/>
    </row>
    <row r="34" spans="2:4" ht="14.25" customHeight="1">
      <c r="B34" s="114"/>
      <c r="C34" s="114"/>
      <c r="D34" s="114"/>
    </row>
    <row r="35" spans="2:4" ht="14.25" customHeight="1">
      <c r="B35" s="114"/>
      <c r="C35" s="114"/>
      <c r="D35" s="114"/>
    </row>
    <row r="36" spans="2:4" ht="14.25" customHeight="1">
      <c r="B36" s="114"/>
      <c r="C36" s="114"/>
      <c r="D36" s="114"/>
    </row>
    <row r="37" spans="2:4" ht="14.25" customHeight="1">
      <c r="B37" s="114"/>
      <c r="C37" s="114"/>
      <c r="D37" s="114"/>
    </row>
    <row r="38" spans="2:4" ht="14.25" customHeight="1">
      <c r="B38" s="114"/>
      <c r="C38" s="114"/>
      <c r="D38" s="114"/>
    </row>
    <row r="39" spans="2:4" ht="14.25" customHeight="1">
      <c r="B39" s="114"/>
      <c r="C39" s="114"/>
      <c r="D39" s="114"/>
    </row>
    <row r="40" spans="2:4" ht="14.25" customHeight="1">
      <c r="B40" s="114"/>
      <c r="C40" s="114"/>
      <c r="D40" s="114"/>
    </row>
    <row r="41" spans="2:4" ht="14.25" customHeight="1">
      <c r="B41" s="114"/>
      <c r="C41" s="114"/>
      <c r="D41" s="114"/>
    </row>
    <row r="42" spans="2:4" ht="14.25" customHeight="1">
      <c r="B42" s="114"/>
      <c r="C42" s="114"/>
      <c r="D42" s="114"/>
    </row>
    <row r="43" spans="2:4" ht="14.25" customHeight="1">
      <c r="B43" s="114"/>
      <c r="C43" s="114"/>
      <c r="D43" s="114"/>
    </row>
    <row r="44" spans="2:4" ht="14.25" customHeight="1">
      <c r="B44" s="114"/>
      <c r="C44" s="114"/>
      <c r="D44" s="114"/>
    </row>
    <row r="45" spans="2:4" ht="14.25" customHeight="1">
      <c r="B45" s="114"/>
      <c r="C45" s="114"/>
      <c r="D45" s="114"/>
    </row>
    <row r="46" spans="2:4" ht="14.25" customHeight="1">
      <c r="B46" s="114"/>
      <c r="C46" s="114"/>
      <c r="D46" s="114"/>
    </row>
    <row r="47" spans="2:4" ht="14.25" customHeight="1">
      <c r="B47" s="114"/>
      <c r="C47" s="114"/>
      <c r="D47" s="114"/>
    </row>
    <row r="48" spans="2:4" ht="14.25" customHeight="1">
      <c r="B48" s="114"/>
      <c r="C48" s="114"/>
      <c r="D48" s="114"/>
    </row>
    <row r="49" spans="2:4" ht="14.25" customHeight="1">
      <c r="B49" s="114"/>
      <c r="C49" s="114"/>
      <c r="D49" s="114"/>
    </row>
    <row r="50" spans="2:4" ht="14.25" customHeight="1">
      <c r="B50" s="114"/>
      <c r="C50" s="114"/>
      <c r="D50" s="114"/>
    </row>
    <row r="51" spans="2:4" ht="14.25" customHeight="1">
      <c r="B51" s="114"/>
      <c r="C51" s="114"/>
      <c r="D51" s="114"/>
    </row>
    <row r="52" spans="2:4" ht="14.25" customHeight="1">
      <c r="B52" s="114"/>
      <c r="C52" s="114"/>
      <c r="D52" s="114"/>
    </row>
    <row r="53" spans="2:4" ht="14.25" customHeight="1">
      <c r="B53" s="114"/>
      <c r="C53" s="114"/>
      <c r="D53" s="114"/>
    </row>
    <row r="54" spans="2:4" ht="14.25" customHeight="1">
      <c r="B54" s="114"/>
      <c r="C54" s="114"/>
      <c r="D54" s="114"/>
    </row>
    <row r="55" spans="2:4" ht="14.25" customHeight="1">
      <c r="B55" s="114"/>
      <c r="C55" s="114"/>
      <c r="D55" s="114"/>
    </row>
    <row r="56" spans="2:4" ht="14.25" customHeight="1">
      <c r="B56" s="114"/>
      <c r="C56" s="114"/>
      <c r="D56" s="114"/>
    </row>
    <row r="57" spans="2:4" ht="14.25" customHeight="1">
      <c r="B57" s="114"/>
      <c r="C57" s="114"/>
      <c r="D57" s="114"/>
    </row>
    <row r="58" spans="2:4" ht="14.25" customHeight="1">
      <c r="B58" s="114"/>
      <c r="C58" s="114"/>
      <c r="D58" s="114"/>
    </row>
    <row r="59" spans="2:4" ht="14.25" customHeight="1">
      <c r="B59" s="114"/>
      <c r="C59" s="114"/>
      <c r="D59" s="114"/>
    </row>
    <row r="60" spans="2:4" ht="14.25" customHeight="1">
      <c r="B60" s="114"/>
      <c r="C60" s="114"/>
      <c r="D60" s="114"/>
    </row>
    <row r="61" spans="2:4" ht="14.25" customHeight="1">
      <c r="B61" s="114"/>
      <c r="C61" s="114"/>
      <c r="D61" s="114"/>
    </row>
    <row r="62" spans="2:4" ht="14.25" customHeight="1">
      <c r="B62" s="114"/>
      <c r="C62" s="114"/>
      <c r="D62" s="114"/>
    </row>
    <row r="63" spans="2:4" ht="14.25" customHeight="1">
      <c r="B63" s="114"/>
      <c r="C63" s="114"/>
      <c r="D63" s="114"/>
    </row>
    <row r="64" spans="2:4" ht="14.25" customHeight="1">
      <c r="B64" s="114"/>
      <c r="C64" s="114"/>
      <c r="D64" s="114"/>
    </row>
    <row r="65" spans="2:4" ht="14.25" customHeight="1">
      <c r="B65" s="114"/>
      <c r="C65" s="114"/>
      <c r="D65" s="114"/>
    </row>
    <row r="66" spans="2:4" ht="14.25" customHeight="1">
      <c r="B66" s="114"/>
      <c r="C66" s="114"/>
      <c r="D66" s="114"/>
    </row>
    <row r="67" spans="2:4" ht="14.25" customHeight="1">
      <c r="B67" s="114"/>
      <c r="C67" s="114"/>
      <c r="D67" s="114"/>
    </row>
    <row r="68" spans="2:4" ht="14.25" customHeight="1">
      <c r="B68" s="114"/>
      <c r="C68" s="114"/>
      <c r="D68" s="114"/>
    </row>
    <row r="69" spans="2:4" ht="14.25" customHeight="1">
      <c r="B69" s="114"/>
      <c r="C69" s="114"/>
      <c r="D69" s="114"/>
    </row>
    <row r="70" spans="2:4" ht="14.25" customHeight="1">
      <c r="B70" s="114"/>
      <c r="C70" s="114"/>
      <c r="D70" s="114"/>
    </row>
    <row r="71" spans="2:4" ht="14.25" customHeight="1">
      <c r="B71" s="114"/>
      <c r="C71" s="114"/>
      <c r="D71" s="114"/>
    </row>
    <row r="72" spans="2:4" ht="14.25" customHeight="1">
      <c r="B72" s="114"/>
      <c r="C72" s="114"/>
      <c r="D72" s="114"/>
    </row>
    <row r="73" spans="2:4" ht="14.25" customHeight="1">
      <c r="B73" s="114"/>
      <c r="C73" s="114"/>
      <c r="D73" s="114"/>
    </row>
    <row r="74" spans="2:4" ht="14.25" customHeight="1">
      <c r="B74" s="114"/>
      <c r="C74" s="114"/>
      <c r="D74" s="114"/>
    </row>
    <row r="75" spans="2:4" ht="14.25" customHeight="1">
      <c r="B75" s="114"/>
      <c r="C75" s="114"/>
      <c r="D75" s="114"/>
    </row>
    <row r="76" spans="2:4" ht="14.25" customHeight="1">
      <c r="B76" s="114"/>
      <c r="C76" s="114"/>
      <c r="D76" s="114"/>
    </row>
    <row r="77" spans="2:4" ht="14.25" customHeight="1">
      <c r="B77" s="114"/>
      <c r="C77" s="114"/>
      <c r="D77" s="114"/>
    </row>
    <row r="78" spans="2:4" ht="14.25" customHeight="1">
      <c r="B78" s="114"/>
      <c r="C78" s="114"/>
      <c r="D78" s="114"/>
    </row>
    <row r="79" spans="2:4" ht="14.25" customHeight="1">
      <c r="B79" s="114"/>
      <c r="C79" s="114"/>
      <c r="D79" s="114"/>
    </row>
    <row r="80" spans="2:4" ht="14.25" customHeight="1">
      <c r="B80" s="114"/>
      <c r="C80" s="114"/>
      <c r="D80" s="114"/>
    </row>
    <row r="81" spans="2:4" ht="14.25" customHeight="1">
      <c r="B81" s="114"/>
      <c r="C81" s="114"/>
      <c r="D81" s="114"/>
    </row>
    <row r="82" spans="2:4" ht="14.25" customHeight="1">
      <c r="B82" s="114"/>
      <c r="C82" s="114"/>
      <c r="D82" s="114"/>
    </row>
    <row r="83" spans="2:4" ht="14.25" customHeight="1">
      <c r="B83" s="114"/>
      <c r="C83" s="114"/>
      <c r="D83" s="114"/>
    </row>
    <row r="84" spans="2:4" ht="14.25" customHeight="1">
      <c r="B84" s="114"/>
      <c r="C84" s="114"/>
      <c r="D84" s="114"/>
    </row>
    <row r="85" spans="2:4" ht="14.25" customHeight="1">
      <c r="B85" s="114"/>
      <c r="C85" s="114"/>
      <c r="D85" s="114"/>
    </row>
    <row r="86" spans="2:4" ht="14.25" customHeight="1">
      <c r="B86" s="114"/>
      <c r="C86" s="114"/>
      <c r="D86" s="114"/>
    </row>
    <row r="87" spans="2:4" ht="14.25" customHeight="1">
      <c r="B87" s="114"/>
      <c r="C87" s="114"/>
      <c r="D87" s="114"/>
    </row>
    <row r="88" spans="2:4" ht="14.25" customHeight="1">
      <c r="B88" s="114"/>
      <c r="C88" s="114"/>
      <c r="D88" s="114"/>
    </row>
    <row r="89" spans="2:4" ht="14.25" customHeight="1">
      <c r="B89" s="114"/>
      <c r="C89" s="114"/>
      <c r="D89" s="114"/>
    </row>
    <row r="90" spans="2:4" ht="14.25" customHeight="1">
      <c r="B90" s="114"/>
      <c r="C90" s="114"/>
      <c r="D90" s="114"/>
    </row>
    <row r="91" spans="2:4" ht="14.25" customHeight="1">
      <c r="B91" s="114"/>
      <c r="C91" s="114"/>
      <c r="D91" s="114"/>
    </row>
    <row r="92" spans="2:4" ht="14.25" customHeight="1">
      <c r="B92" s="114"/>
      <c r="C92" s="114"/>
      <c r="D92" s="114"/>
    </row>
    <row r="93" spans="2:4" ht="14.25" customHeight="1">
      <c r="B93" s="114"/>
      <c r="C93" s="114"/>
      <c r="D93" s="114"/>
    </row>
    <row r="94" spans="2:4" ht="14.25" customHeight="1">
      <c r="B94" s="114"/>
      <c r="C94" s="114"/>
      <c r="D94" s="114"/>
    </row>
    <row r="95" spans="2:4" ht="14.25" customHeight="1">
      <c r="B95" s="114"/>
      <c r="C95" s="114"/>
      <c r="D95" s="114"/>
    </row>
    <row r="96" spans="2:4" ht="14.25" customHeight="1">
      <c r="B96" s="114"/>
      <c r="C96" s="114"/>
      <c r="D96" s="114"/>
    </row>
    <row r="97" spans="2:4" ht="14.25" customHeight="1">
      <c r="B97" s="114"/>
      <c r="C97" s="114"/>
      <c r="D97" s="114"/>
    </row>
    <row r="98" spans="2:4" ht="14.25" customHeight="1">
      <c r="B98" s="114"/>
      <c r="C98" s="114"/>
      <c r="D98" s="114"/>
    </row>
    <row r="99" spans="2:4" ht="14.25" customHeight="1">
      <c r="B99" s="114"/>
      <c r="C99" s="114"/>
      <c r="D99" s="114"/>
    </row>
    <row r="100" spans="2:4" ht="14.25" customHeight="1">
      <c r="B100" s="114"/>
      <c r="C100" s="114"/>
      <c r="D100" s="114"/>
    </row>
  </sheetData>
  <mergeCells count="9">
    <mergeCell ref="B2:D2"/>
    <mergeCell ref="B3:D3"/>
    <mergeCell ref="B4:C5"/>
    <mergeCell ref="B6:B18"/>
    <mergeCell ref="B19:C19"/>
    <mergeCell ref="B20:C20"/>
    <mergeCell ref="B24:B27"/>
    <mergeCell ref="B28:C28"/>
    <mergeCell ref="B23:C23"/>
  </mergeCells>
  <hyperlinks>
    <hyperlink ref="B1" location="null!A24" display="RETORNAR AO INDICE GERAL" xr:uid="{00000000-0004-0000-0500-000000000000}"/>
    <hyperlink ref="C6" location="'7 Glossário'!B18" display="1.1 Pessoal próprio (inclui cedido de outros órgãos)" xr:uid="{00000000-0004-0000-0500-000001000000}"/>
    <hyperlink ref="C7" location="'7 Glossário'!B17" display="1.2 Pessoal contratado (mão de obra terceirizada)" xr:uid="{00000000-0004-0000-0500-000002000000}"/>
    <hyperlink ref="C13" location="'7 Glossário'!B29" display="7 Material de consumo" xr:uid="{00000000-0004-0000-0500-000003000000}"/>
    <hyperlink ref="C14" location="'7 Glossário'!B16" display="8 Despesas com a cobrança e arrecadação de taxas e tarifas" xr:uid="{00000000-0004-0000-0500-000004000000}"/>
    <hyperlink ref="C16" location="'7 Glossário'!B21" display="10 Despesas extraordinárias ou eventuais" xr:uid="{00000000-0004-0000-0500-000005000000}"/>
    <hyperlink ref="C17" location="'7 Glossário'!B32" display="11 Provisões de despesas contingentes - cíveis e trabalhistas" xr:uid="{00000000-0004-0000-0500-000006000000}"/>
    <hyperlink ref="B22" location="'7 Glossário'!B22" display="Despesas Financeiras" xr:uid="{00000000-0004-0000-0500-000007000000}"/>
    <hyperlink ref="C24" location="'7 Glossário'!B34" display="Remuneração dos Investimentos em Operação - Capital próprio (F)" xr:uid="{00000000-0004-0000-0500-000008000000}"/>
    <hyperlink ref="C25" location="'7 Glossário'!B5" display="Acréscimos regulatórios (G)  " xr:uid="{00000000-0004-0000-0500-000009000000}"/>
    <hyperlink ref="C26" location="'7 Glossário'!B14" display="Deduções regulatórias (H)" xr:uid="{00000000-0004-0000-0500-00000A000000}"/>
    <hyperlink ref="C27" location="'7 Glossário'!B19" display="Despesas com a regulação dos serviços (I)" xr:uid="{00000000-0004-0000-0500-00000B000000}"/>
  </hyperlinks>
  <printOptions horizontalCentered="1"/>
  <pageMargins left="0.59055118110236227" right="0.39370078740157483" top="0.59055118110236227" bottom="0.59055118110236227" header="0" footer="0"/>
  <pageSetup paperSize="9" orientation="landscape"/>
  <legacy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C000"/>
  </sheetPr>
  <dimension ref="A1:G100"/>
  <sheetViews>
    <sheetView showGridLines="0" tabSelected="1" workbookViewId="0"/>
  </sheetViews>
  <sheetFormatPr defaultColWidth="14.3984375" defaultRowHeight="15" customHeight="1"/>
  <cols>
    <col min="1" max="1" width="17.59765625" customWidth="1"/>
    <col min="2" max="2" width="17.8984375" customWidth="1"/>
    <col min="3" max="3" width="17" customWidth="1"/>
    <col min="4" max="4" width="59.59765625" customWidth="1"/>
    <col min="5" max="5" width="15.59765625" customWidth="1"/>
    <col min="6" max="6" width="9.765625E-2" customWidth="1"/>
    <col min="7" max="7" width="21.69921875" customWidth="1"/>
    <col min="8" max="11" width="8.69921875" customWidth="1"/>
  </cols>
  <sheetData>
    <row r="1" spans="1:7" ht="18" customHeight="1">
      <c r="A1" s="193" t="s">
        <v>271</v>
      </c>
      <c r="B1" s="193" t="s">
        <v>272</v>
      </c>
      <c r="C1" s="193"/>
      <c r="D1" s="194" t="s">
        <v>273</v>
      </c>
      <c r="E1" s="193" t="s">
        <v>274</v>
      </c>
      <c r="F1" s="193"/>
      <c r="G1" s="195"/>
    </row>
    <row r="2" spans="1:7" ht="29.25" customHeight="1">
      <c r="A2" s="196">
        <f>((E2*100)/E5)</f>
        <v>55.521946816324764</v>
      </c>
      <c r="B2" s="197" t="s">
        <v>275</v>
      </c>
      <c r="C2" s="197"/>
      <c r="D2" s="198" t="s">
        <v>276</v>
      </c>
      <c r="E2" s="199">
        <v>2901166.8</v>
      </c>
      <c r="F2" s="200" t="s">
        <v>277</v>
      </c>
    </row>
    <row r="3" spans="1:7" ht="29.25" customHeight="1">
      <c r="A3" s="196">
        <f>((E3*100)/E5)</f>
        <v>44.478053183675236</v>
      </c>
      <c r="B3" s="197" t="s">
        <v>278</v>
      </c>
      <c r="C3" s="197"/>
      <c r="D3" s="198" t="s">
        <v>279</v>
      </c>
      <c r="E3" s="199">
        <v>2324094.5</v>
      </c>
      <c r="F3" s="200" t="s">
        <v>277</v>
      </c>
    </row>
    <row r="4" spans="1:7" ht="18" customHeight="1"/>
    <row r="5" spans="1:7" ht="18" customHeight="1">
      <c r="D5" t="s">
        <v>280</v>
      </c>
      <c r="E5" s="201">
        <v>5225261.3</v>
      </c>
    </row>
    <row r="6" spans="1:7" ht="18" customHeight="1"/>
    <row r="7" spans="1:7" ht="18" customHeight="1"/>
    <row r="8" spans="1:7" ht="18" customHeight="1">
      <c r="A8" t="s">
        <v>281</v>
      </c>
    </row>
    <row r="9" spans="1:7" ht="18" customHeight="1"/>
    <row r="10" spans="1:7" ht="18" customHeight="1"/>
    <row r="11" spans="1:7" ht="18" customHeight="1"/>
    <row r="12" spans="1:7" ht="18" customHeight="1"/>
    <row r="13" spans="1:7" ht="18" customHeight="1"/>
    <row r="14" spans="1:7" ht="18" customHeight="1"/>
    <row r="15" spans="1:7" ht="18" customHeight="1"/>
    <row r="16" spans="1:7" ht="18" customHeight="1"/>
    <row r="17" ht="18" customHeight="1"/>
    <row r="18" ht="18" customHeight="1"/>
    <row r="19" ht="18" customHeight="1"/>
    <row r="20" ht="18" customHeight="1"/>
    <row r="21" ht="18" customHeight="1"/>
    <row r="22" ht="18" customHeight="1"/>
    <row r="23" ht="18" customHeight="1"/>
    <row r="24" ht="18" customHeight="1"/>
    <row r="25" ht="18" customHeight="1"/>
    <row r="26" ht="18" customHeight="1"/>
    <row r="27" ht="18" customHeight="1"/>
    <row r="28" ht="18" customHeight="1"/>
    <row r="29" ht="18" customHeight="1"/>
    <row r="30" ht="18" customHeight="1"/>
    <row r="31" ht="18" customHeight="1"/>
    <row r="32" ht="18" customHeight="1"/>
    <row r="33" ht="18" customHeight="1"/>
    <row r="34" ht="18" customHeight="1"/>
    <row r="35" ht="18" customHeight="1"/>
    <row r="36" ht="18" customHeight="1"/>
    <row r="37" ht="18" customHeight="1"/>
    <row r="38" ht="18" customHeight="1"/>
    <row r="39" ht="18" customHeight="1"/>
    <row r="40" ht="18" customHeight="1"/>
    <row r="41" ht="18" customHeight="1"/>
    <row r="42" ht="18" customHeight="1"/>
    <row r="43" ht="18" customHeight="1"/>
    <row r="44" ht="18" customHeight="1"/>
    <row r="45" ht="18" customHeight="1"/>
    <row r="46" ht="18" customHeight="1"/>
    <row r="47" ht="18" customHeight="1"/>
    <row r="48"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row r="62" ht="18" customHeight="1"/>
    <row r="63" ht="18" customHeight="1"/>
    <row r="64"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sheetData>
  <pageMargins left="0.511811024" right="0.511811024" top="0.78740157499999996" bottom="0.78740157499999996" header="0" footer="0"/>
  <pageSetup paperSize="9" orientation="portrai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C000"/>
  </sheetPr>
  <dimension ref="A1:R100"/>
  <sheetViews>
    <sheetView showGridLines="0" workbookViewId="0"/>
  </sheetViews>
  <sheetFormatPr defaultColWidth="14.3984375" defaultRowHeight="15" customHeight="1"/>
  <cols>
    <col min="1" max="1" width="29.69921875" customWidth="1"/>
    <col min="2" max="2" width="15.69921875" customWidth="1"/>
    <col min="3" max="3" width="8.69921875" customWidth="1"/>
    <col min="4" max="4" width="14.296875" customWidth="1"/>
    <col min="5" max="5" width="8.69921875" customWidth="1"/>
    <col min="6" max="6" width="20.69921875" customWidth="1"/>
    <col min="7" max="13" width="8.69921875" customWidth="1"/>
    <col min="14" max="14" width="17" customWidth="1"/>
    <col min="15" max="15" width="8.69921875" customWidth="1"/>
    <col min="16" max="16" width="5.69921875" customWidth="1"/>
    <col min="17" max="17" width="7.59765625" customWidth="1"/>
    <col min="18" max="18" width="8.69921875" customWidth="1"/>
  </cols>
  <sheetData>
    <row r="1" spans="1:8" ht="12.75" customHeight="1">
      <c r="A1" s="202" t="s">
        <v>282</v>
      </c>
      <c r="B1" s="203" t="s">
        <v>274</v>
      </c>
    </row>
    <row r="2" spans="1:8" ht="12.75" customHeight="1">
      <c r="A2" s="204" t="s">
        <v>283</v>
      </c>
      <c r="B2" s="205">
        <v>104505.226</v>
      </c>
      <c r="C2" t="s">
        <v>284</v>
      </c>
      <c r="D2" s="206"/>
      <c r="H2" s="207"/>
    </row>
    <row r="3" spans="1:8" ht="12.75" customHeight="1">
      <c r="A3" s="204" t="s">
        <v>285</v>
      </c>
      <c r="B3" s="205">
        <v>202189.28315381191</v>
      </c>
      <c r="C3" t="s">
        <v>286</v>
      </c>
    </row>
    <row r="4" spans="1:8" ht="12.75" customHeight="1">
      <c r="A4" s="204" t="s">
        <v>287</v>
      </c>
      <c r="B4" s="205">
        <v>50000</v>
      </c>
      <c r="C4" t="s">
        <v>286</v>
      </c>
      <c r="D4" s="208"/>
    </row>
    <row r="5" spans="1:8" ht="12.75" customHeight="1">
      <c r="A5" s="209" t="s">
        <v>288</v>
      </c>
      <c r="B5" s="210">
        <v>356694.5091538119</v>
      </c>
    </row>
    <row r="6" spans="1:8" ht="12.75" customHeight="1"/>
    <row r="7" spans="1:8" ht="12.75" customHeight="1"/>
    <row r="8" spans="1:8" ht="12.75" customHeight="1">
      <c r="F8" s="211" t="s">
        <v>289</v>
      </c>
    </row>
    <row r="9" spans="1:8" ht="12.75" customHeight="1">
      <c r="F9" s="212">
        <v>30663553.73</v>
      </c>
      <c r="G9" t="s">
        <v>290</v>
      </c>
    </row>
    <row r="10" spans="1:8" ht="12.75" customHeight="1">
      <c r="F10" s="213">
        <v>0.65949999999999998</v>
      </c>
      <c r="G10" t="s">
        <v>291</v>
      </c>
    </row>
    <row r="11" spans="1:8" ht="12.75" customHeight="1">
      <c r="F11" s="214">
        <v>0.34050000000000002</v>
      </c>
      <c r="G11" s="211" t="s">
        <v>292</v>
      </c>
      <c r="H11" s="211"/>
    </row>
    <row r="12" spans="1:8" ht="12.75" customHeight="1">
      <c r="F12" s="212">
        <v>30491141.469999999</v>
      </c>
      <c r="G12" t="s">
        <v>293</v>
      </c>
    </row>
    <row r="13" spans="1:8" ht="12.75" customHeight="1">
      <c r="F13" s="213">
        <v>0.71350000000000002</v>
      </c>
      <c r="G13" t="s">
        <v>294</v>
      </c>
    </row>
    <row r="14" spans="1:8" ht="12.75" customHeight="1">
      <c r="F14" s="214">
        <v>0.28649999999999998</v>
      </c>
      <c r="G14" s="211" t="s">
        <v>295</v>
      </c>
    </row>
    <row r="15" spans="1:8" ht="12.75" customHeight="1">
      <c r="F15" s="212">
        <v>34186226.289999999</v>
      </c>
      <c r="G15" t="s">
        <v>296</v>
      </c>
    </row>
    <row r="16" spans="1:8" ht="12.75" customHeight="1">
      <c r="F16" s="213">
        <v>0.68179999999999996</v>
      </c>
      <c r="G16" t="s">
        <v>294</v>
      </c>
    </row>
    <row r="17" spans="4:18" ht="12.75" customHeight="1">
      <c r="F17" s="214">
        <v>0.31820000000000004</v>
      </c>
      <c r="G17" s="211" t="s">
        <v>297</v>
      </c>
    </row>
    <row r="18" spans="4:18" ht="12.75" customHeight="1">
      <c r="F18" s="215">
        <v>0.31506666666666666</v>
      </c>
      <c r="G18" s="216" t="s">
        <v>298</v>
      </c>
      <c r="H18" s="117"/>
      <c r="I18" s="117"/>
      <c r="J18" s="117"/>
    </row>
    <row r="19" spans="4:18" ht="12.75" customHeight="1"/>
    <row r="20" spans="4:18" ht="12.75" customHeight="1"/>
    <row r="21" spans="4:18" ht="12.75" customHeight="1"/>
    <row r="22" spans="4:18" ht="12.75" customHeight="1">
      <c r="F22" s="217" t="s">
        <v>285</v>
      </c>
    </row>
    <row r="23" spans="4:18" ht="12.75" customHeight="1">
      <c r="F23" s="218">
        <v>1000</v>
      </c>
      <c r="G23" s="219" t="s">
        <v>299</v>
      </c>
      <c r="H23" s="219"/>
      <c r="I23" s="219"/>
      <c r="J23" s="219"/>
      <c r="K23" s="219"/>
      <c r="L23" s="219"/>
      <c r="M23" s="219"/>
      <c r="N23" s="219"/>
      <c r="O23" s="219"/>
      <c r="P23" s="219"/>
      <c r="Q23" s="219"/>
      <c r="R23" s="219"/>
    </row>
    <row r="24" spans="4:18" ht="12.75" customHeight="1">
      <c r="E24" s="220"/>
      <c r="F24" s="221">
        <v>13972</v>
      </c>
      <c r="G24" s="219" t="s">
        <v>300</v>
      </c>
      <c r="H24" s="219"/>
      <c r="I24" s="219"/>
      <c r="J24" s="219"/>
      <c r="K24" s="219"/>
      <c r="L24" s="219"/>
      <c r="M24" s="219"/>
      <c r="N24" s="219"/>
      <c r="O24" s="219"/>
      <c r="P24" s="219"/>
      <c r="Q24" s="219"/>
      <c r="R24" s="219"/>
    </row>
    <row r="25" spans="4:18" ht="12.75" customHeight="1">
      <c r="D25" s="216"/>
      <c r="F25" s="222">
        <v>5649977.3284501201</v>
      </c>
      <c r="G25" s="219" t="s">
        <v>301</v>
      </c>
      <c r="H25" s="219"/>
      <c r="I25" s="219"/>
      <c r="J25" s="219"/>
      <c r="K25" s="219"/>
      <c r="L25" s="219"/>
      <c r="M25" s="219"/>
      <c r="N25" s="219"/>
      <c r="O25" s="219"/>
      <c r="P25" s="219"/>
      <c r="Q25" s="219"/>
      <c r="R25" s="219"/>
    </row>
    <row r="26" spans="4:18" ht="12.75" customHeight="1">
      <c r="F26" s="223">
        <v>404.37856630762383</v>
      </c>
      <c r="G26" s="224" t="s">
        <v>302</v>
      </c>
      <c r="H26" s="224"/>
      <c r="I26" s="224"/>
      <c r="J26" s="224"/>
      <c r="K26" s="224"/>
      <c r="L26" s="224"/>
      <c r="M26" s="224"/>
      <c r="N26" s="224"/>
      <c r="O26" s="224"/>
      <c r="P26" s="224"/>
      <c r="Q26" s="225">
        <f>F26/12</f>
        <v>33.69821385896865</v>
      </c>
      <c r="R26" s="224" t="s">
        <v>303</v>
      </c>
    </row>
    <row r="27" spans="4:18" ht="12.75" customHeight="1">
      <c r="F27" s="226">
        <v>50</v>
      </c>
      <c r="G27" s="219" t="s">
        <v>304</v>
      </c>
      <c r="H27" s="219"/>
      <c r="I27" s="219"/>
      <c r="J27" s="219"/>
      <c r="K27" s="219"/>
      <c r="L27" s="219"/>
      <c r="M27" s="219"/>
      <c r="N27" s="219"/>
      <c r="O27" s="219"/>
      <c r="P27" s="219"/>
      <c r="Q27" s="219"/>
      <c r="R27" s="219"/>
    </row>
    <row r="28" spans="4:18" ht="12.75" customHeight="1">
      <c r="F28" s="223">
        <v>202.18928315381191</v>
      </c>
      <c r="G28" s="224" t="s">
        <v>305</v>
      </c>
      <c r="H28" s="224"/>
      <c r="I28" s="224"/>
      <c r="J28" s="224"/>
      <c r="K28" s="224"/>
      <c r="L28" s="224"/>
      <c r="M28" s="224"/>
      <c r="N28" s="224"/>
      <c r="O28" s="224"/>
      <c r="P28" s="224"/>
      <c r="Q28" s="225">
        <f>F28/12</f>
        <v>16.849106929484325</v>
      </c>
      <c r="R28" s="224" t="s">
        <v>303</v>
      </c>
    </row>
    <row r="29" spans="4:18" ht="12.75" customHeight="1"/>
    <row r="30" spans="4:18" ht="12.75" customHeight="1"/>
    <row r="31" spans="4:18" ht="12.75" customHeight="1"/>
    <row r="32" spans="4:18" ht="12.75" customHeight="1"/>
    <row r="33" ht="12.75" customHeight="1"/>
    <row r="34" ht="12.75" customHeight="1"/>
    <row r="35" ht="12.75" customHeight="1"/>
    <row r="36" ht="12.75" customHeight="1"/>
    <row r="37" ht="12.75" customHeight="1"/>
    <row r="38" ht="12.75" customHeight="1"/>
    <row r="39" ht="12.75" customHeight="1"/>
    <row r="40" ht="12.75" customHeight="1"/>
    <row r="41" ht="12.75" customHeight="1"/>
    <row r="42" ht="12.75" customHeight="1"/>
    <row r="43" ht="12.75" customHeight="1"/>
    <row r="44" ht="12.75" customHeight="1"/>
    <row r="45" ht="12.75" customHeight="1"/>
    <row r="46" ht="12.75" customHeight="1"/>
    <row r="47" ht="12.75" customHeight="1"/>
    <row r="48" ht="12.75" customHeight="1"/>
    <row r="49" ht="12.75" customHeight="1"/>
    <row r="50" ht="12.75" customHeight="1"/>
    <row r="51" ht="12.75" customHeight="1"/>
    <row r="52" ht="12.75" customHeight="1"/>
    <row r="53" ht="12.75" customHeight="1"/>
    <row r="54" ht="12.75" customHeight="1"/>
    <row r="55" ht="12.75" customHeight="1"/>
    <row r="56" ht="12.75" customHeight="1"/>
    <row r="57" ht="12.75" customHeight="1"/>
    <row r="58" ht="12.75" customHeight="1"/>
    <row r="59" ht="12.75" customHeight="1"/>
    <row r="60" ht="12.75" customHeight="1"/>
    <row r="61" ht="12.75" customHeight="1"/>
    <row r="62" ht="12.75" customHeight="1"/>
    <row r="63" ht="12.75" customHeight="1"/>
    <row r="64"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sheetData>
  <pageMargins left="0.511811024" right="0.511811024" top="0.78740157499999996" bottom="0.78740157499999996" header="0" footer="0"/>
  <pageSetup paperSize="9" orientation="portrai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C000"/>
  </sheetPr>
  <dimension ref="A1:K100"/>
  <sheetViews>
    <sheetView workbookViewId="0"/>
  </sheetViews>
  <sheetFormatPr defaultColWidth="14.3984375" defaultRowHeight="15" customHeight="1"/>
  <cols>
    <col min="1" max="1" width="8.8984375" customWidth="1"/>
    <col min="2" max="2" width="22.296875" customWidth="1"/>
    <col min="3" max="3" width="14.69921875" customWidth="1"/>
    <col min="4" max="6" width="8.8984375" customWidth="1"/>
    <col min="7" max="11" width="8.69921875" customWidth="1"/>
  </cols>
  <sheetData>
    <row r="1" spans="1:11" ht="12.75" customHeight="1">
      <c r="A1" s="1"/>
      <c r="B1" s="1"/>
      <c r="C1" s="1"/>
      <c r="D1" s="1"/>
      <c r="E1" s="1"/>
      <c r="F1" s="1"/>
      <c r="G1" s="1"/>
      <c r="H1" s="1"/>
      <c r="I1" s="1"/>
      <c r="J1" s="1"/>
      <c r="K1" s="1"/>
    </row>
    <row r="2" spans="1:11" ht="12.75" customHeight="1">
      <c r="A2" s="1"/>
      <c r="B2" s="1"/>
      <c r="C2" s="1"/>
      <c r="D2" s="1"/>
      <c r="E2" s="1"/>
      <c r="F2" s="1"/>
      <c r="G2" s="1"/>
      <c r="H2" s="1"/>
      <c r="I2" s="1"/>
      <c r="J2" s="1"/>
      <c r="K2" s="1"/>
    </row>
    <row r="3" spans="1:11" ht="25.5" customHeight="1">
      <c r="A3" s="1"/>
      <c r="B3" s="227" t="s">
        <v>306</v>
      </c>
      <c r="C3" s="227" t="s">
        <v>307</v>
      </c>
      <c r="D3" s="1"/>
      <c r="E3" s="1"/>
      <c r="F3" s="1"/>
      <c r="G3" s="1"/>
      <c r="H3" s="1"/>
      <c r="I3" s="1"/>
      <c r="J3" s="1"/>
      <c r="K3" s="1"/>
    </row>
    <row r="4" spans="1:11" ht="25.5" customHeight="1">
      <c r="A4" s="1"/>
      <c r="B4" s="227" t="s">
        <v>308</v>
      </c>
      <c r="C4" s="227">
        <v>1.08</v>
      </c>
      <c r="D4" s="1"/>
      <c r="E4" s="1"/>
      <c r="F4" s="1"/>
      <c r="G4" s="1"/>
      <c r="H4" s="1"/>
      <c r="I4" s="1"/>
      <c r="J4" s="1"/>
      <c r="K4" s="1"/>
    </row>
    <row r="5" spans="1:11" ht="25.5" customHeight="1">
      <c r="A5" s="1"/>
      <c r="B5" s="227" t="s">
        <v>196</v>
      </c>
      <c r="C5" s="227">
        <v>2.16</v>
      </c>
      <c r="D5" s="1"/>
      <c r="E5" s="1"/>
      <c r="F5" s="1"/>
      <c r="G5" s="1"/>
      <c r="H5" s="1"/>
      <c r="I5" s="1"/>
      <c r="J5" s="1"/>
      <c r="K5" s="1"/>
    </row>
    <row r="6" spans="1:11" ht="25.5" customHeight="1">
      <c r="A6" s="1"/>
      <c r="B6" s="227" t="s">
        <v>207</v>
      </c>
      <c r="C6" s="227">
        <v>4.75</v>
      </c>
      <c r="D6" s="1"/>
      <c r="E6" s="1"/>
      <c r="F6" s="1"/>
      <c r="G6" s="1"/>
      <c r="H6" s="1"/>
      <c r="I6" s="1"/>
      <c r="J6" s="1"/>
      <c r="K6" s="1"/>
    </row>
    <row r="7" spans="1:11" ht="25.5" customHeight="1">
      <c r="A7" s="1"/>
      <c r="B7" s="227" t="s">
        <v>212</v>
      </c>
      <c r="C7" s="227">
        <v>8.75</v>
      </c>
      <c r="D7" s="1"/>
      <c r="E7" s="1"/>
      <c r="F7" s="1"/>
      <c r="G7" s="1"/>
      <c r="H7" s="1"/>
      <c r="I7" s="1"/>
      <c r="J7" s="1"/>
      <c r="K7" s="1"/>
    </row>
    <row r="8" spans="1:11" ht="25.5" customHeight="1">
      <c r="A8" s="1"/>
      <c r="B8" s="227" t="s">
        <v>309</v>
      </c>
      <c r="C8" s="227">
        <v>8.75</v>
      </c>
      <c r="D8" s="1"/>
      <c r="E8" s="1"/>
      <c r="F8" s="1"/>
      <c r="G8" s="1"/>
      <c r="H8" s="1"/>
      <c r="I8" s="1"/>
      <c r="J8" s="1"/>
      <c r="K8" s="1"/>
    </row>
    <row r="9" spans="1:11" ht="12.75" customHeight="1">
      <c r="A9" s="1"/>
      <c r="B9" s="1"/>
      <c r="C9" s="1"/>
      <c r="D9" s="1"/>
      <c r="E9" s="1"/>
      <c r="F9" s="1"/>
      <c r="G9" s="1"/>
      <c r="H9" s="1"/>
      <c r="I9" s="1"/>
      <c r="J9" s="1"/>
      <c r="K9" s="1"/>
    </row>
    <row r="10" spans="1:11" ht="12.75" customHeight="1">
      <c r="A10" s="1"/>
      <c r="B10" s="1"/>
      <c r="C10" s="1"/>
      <c r="D10" s="1"/>
      <c r="E10" s="1"/>
      <c r="F10" s="1"/>
      <c r="G10" s="1"/>
      <c r="H10" s="1"/>
      <c r="I10" s="1"/>
      <c r="J10" s="1"/>
      <c r="K10" s="1"/>
    </row>
    <row r="11" spans="1:11" ht="12.75" customHeight="1">
      <c r="A11" s="1"/>
      <c r="B11" s="1" t="s">
        <v>310</v>
      </c>
      <c r="C11" s="1"/>
      <c r="D11" s="1"/>
      <c r="E11" s="1"/>
      <c r="F11" s="1"/>
      <c r="G11" s="1"/>
      <c r="H11" s="1"/>
      <c r="I11" s="1"/>
      <c r="J11" s="1"/>
      <c r="K11" s="1"/>
    </row>
    <row r="12" spans="1:11" ht="12.75" customHeight="1">
      <c r="A12" s="1"/>
      <c r="B12" s="1"/>
      <c r="C12" s="1"/>
      <c r="D12" s="1"/>
      <c r="E12" s="1"/>
      <c r="F12" s="1"/>
      <c r="G12" s="1"/>
      <c r="H12" s="1"/>
      <c r="I12" s="1"/>
      <c r="J12" s="1"/>
      <c r="K12" s="1"/>
    </row>
    <row r="13" spans="1:11" ht="12.75" customHeight="1">
      <c r="A13" s="1"/>
      <c r="B13" s="1"/>
      <c r="C13" s="1"/>
      <c r="D13" s="1"/>
      <c r="E13" s="1"/>
      <c r="F13" s="1"/>
      <c r="G13" s="1"/>
      <c r="H13" s="1"/>
      <c r="I13" s="1"/>
      <c r="J13" s="1"/>
      <c r="K13" s="1"/>
    </row>
    <row r="14" spans="1:11" ht="12.75" customHeight="1">
      <c r="A14" s="1"/>
      <c r="B14" s="1"/>
      <c r="C14" s="1"/>
      <c r="D14" s="1"/>
      <c r="E14" s="1"/>
      <c r="F14" s="1"/>
      <c r="G14" s="1"/>
      <c r="H14" s="1"/>
      <c r="I14" s="1"/>
      <c r="J14" s="1"/>
      <c r="K14" s="1"/>
    </row>
    <row r="15" spans="1:11" ht="12.75" customHeight="1">
      <c r="A15" s="1"/>
      <c r="B15" s="1"/>
      <c r="C15" s="1"/>
      <c r="D15" s="1"/>
      <c r="E15" s="1"/>
      <c r="F15" s="1"/>
      <c r="G15" s="1"/>
      <c r="H15" s="1"/>
      <c r="I15" s="1"/>
      <c r="J15" s="1"/>
      <c r="K15" s="1"/>
    </row>
    <row r="16" spans="1:11" ht="12.75" customHeight="1">
      <c r="A16" s="1"/>
      <c r="B16" s="1"/>
      <c r="C16" s="1"/>
      <c r="D16" s="1"/>
      <c r="E16" s="1"/>
      <c r="F16" s="1"/>
      <c r="G16" s="1"/>
      <c r="H16" s="1"/>
      <c r="I16" s="1"/>
      <c r="J16" s="1"/>
      <c r="K16" s="1"/>
    </row>
    <row r="17" spans="1:11" ht="12.75" customHeight="1">
      <c r="A17" s="1"/>
      <c r="B17" s="1"/>
      <c r="C17" s="1"/>
      <c r="D17" s="1"/>
      <c r="E17" s="1"/>
      <c r="F17" s="1"/>
      <c r="G17" s="1"/>
      <c r="H17" s="1"/>
      <c r="I17" s="1"/>
      <c r="J17" s="1"/>
      <c r="K17" s="1"/>
    </row>
    <row r="18" spans="1:11" ht="12.75" customHeight="1">
      <c r="A18" s="1"/>
      <c r="B18" s="1"/>
      <c r="C18" s="1"/>
      <c r="D18" s="1"/>
      <c r="E18" s="1"/>
      <c r="F18" s="1"/>
      <c r="G18" s="1"/>
      <c r="H18" s="1"/>
      <c r="I18" s="1"/>
      <c r="J18" s="1"/>
      <c r="K18" s="1"/>
    </row>
    <row r="19" spans="1:11" ht="12.75" customHeight="1">
      <c r="A19" s="1"/>
      <c r="B19" s="1"/>
      <c r="C19" s="1"/>
      <c r="D19" s="1"/>
      <c r="E19" s="1"/>
      <c r="F19" s="1"/>
      <c r="G19" s="1"/>
      <c r="H19" s="1"/>
      <c r="I19" s="1"/>
      <c r="J19" s="1"/>
      <c r="K19" s="1"/>
    </row>
    <row r="20" spans="1:11" ht="12.75" customHeight="1">
      <c r="A20" s="1"/>
      <c r="B20" s="1"/>
      <c r="C20" s="1"/>
      <c r="D20" s="1"/>
      <c r="E20" s="1"/>
      <c r="F20" s="1"/>
      <c r="G20" s="1"/>
      <c r="H20" s="1"/>
      <c r="I20" s="1"/>
      <c r="J20" s="1"/>
      <c r="K20" s="1"/>
    </row>
    <row r="21" spans="1:11" ht="12.75" customHeight="1">
      <c r="A21" s="1"/>
      <c r="B21" s="1"/>
      <c r="C21" s="1"/>
      <c r="D21" s="1"/>
      <c r="E21" s="1"/>
      <c r="F21" s="1"/>
      <c r="G21" s="1"/>
      <c r="H21" s="1"/>
      <c r="I21" s="1"/>
      <c r="J21" s="1"/>
      <c r="K21" s="1"/>
    </row>
    <row r="22" spans="1:11" ht="12.75" customHeight="1">
      <c r="A22" s="1"/>
      <c r="B22" s="1"/>
      <c r="C22" s="1"/>
      <c r="D22" s="1"/>
      <c r="E22" s="1"/>
      <c r="F22" s="1"/>
      <c r="G22" s="1"/>
      <c r="H22" s="1"/>
      <c r="I22" s="1"/>
      <c r="J22" s="1"/>
      <c r="K22" s="1"/>
    </row>
    <row r="23" spans="1:11" ht="12.75" customHeight="1">
      <c r="A23" s="1"/>
      <c r="B23" s="1"/>
      <c r="C23" s="1"/>
      <c r="D23" s="1"/>
      <c r="E23" s="1"/>
      <c r="F23" s="1"/>
      <c r="G23" s="1"/>
      <c r="H23" s="1"/>
      <c r="I23" s="1"/>
      <c r="J23" s="1"/>
      <c r="K23" s="1"/>
    </row>
    <row r="24" spans="1:11" ht="12.75" customHeight="1">
      <c r="A24" s="1"/>
      <c r="B24" s="1"/>
      <c r="C24" s="1"/>
      <c r="D24" s="1"/>
      <c r="E24" s="1"/>
      <c r="F24" s="1"/>
      <c r="G24" s="1"/>
      <c r="H24" s="1"/>
      <c r="I24" s="1"/>
      <c r="J24" s="1"/>
      <c r="K24" s="1"/>
    </row>
    <row r="25" spans="1:11" ht="12.75" customHeight="1">
      <c r="A25" s="1"/>
      <c r="B25" s="1"/>
      <c r="C25" s="1"/>
      <c r="D25" s="1"/>
      <c r="E25" s="1"/>
      <c r="F25" s="1"/>
      <c r="G25" s="1"/>
      <c r="H25" s="1"/>
      <c r="I25" s="1"/>
      <c r="J25" s="1"/>
      <c r="K25" s="1"/>
    </row>
    <row r="26" spans="1:11" ht="12.75" customHeight="1">
      <c r="A26" s="1"/>
      <c r="B26" s="1"/>
      <c r="C26" s="1"/>
      <c r="D26" s="1"/>
      <c r="E26" s="1"/>
      <c r="F26" s="1"/>
      <c r="G26" s="1"/>
      <c r="H26" s="1"/>
      <c r="I26" s="1"/>
      <c r="J26" s="1"/>
      <c r="K26" s="1"/>
    </row>
    <row r="27" spans="1:11" ht="12.75" customHeight="1">
      <c r="A27" s="1"/>
      <c r="B27" s="1"/>
      <c r="C27" s="1"/>
      <c r="D27" s="1"/>
      <c r="E27" s="1"/>
      <c r="F27" s="1"/>
      <c r="G27" s="1"/>
      <c r="H27" s="1"/>
      <c r="I27" s="1"/>
      <c r="J27" s="1"/>
      <c r="K27" s="1"/>
    </row>
    <row r="28" spans="1:11" ht="12.75" customHeight="1">
      <c r="A28" s="1"/>
      <c r="B28" s="1"/>
      <c r="C28" s="1"/>
      <c r="D28" s="1"/>
      <c r="E28" s="1"/>
      <c r="F28" s="1"/>
      <c r="G28" s="1"/>
      <c r="H28" s="1"/>
      <c r="I28" s="1"/>
      <c r="J28" s="1"/>
      <c r="K28" s="1"/>
    </row>
    <row r="29" spans="1:11" ht="12.75" customHeight="1">
      <c r="A29" s="1"/>
      <c r="B29" s="1"/>
      <c r="C29" s="1"/>
      <c r="D29" s="1"/>
      <c r="E29" s="1"/>
      <c r="F29" s="1"/>
      <c r="G29" s="1"/>
      <c r="H29" s="1"/>
      <c r="I29" s="1"/>
      <c r="J29" s="1"/>
      <c r="K29" s="1"/>
    </row>
    <row r="30" spans="1:11" ht="12.75" customHeight="1">
      <c r="A30" s="1"/>
      <c r="B30" s="1"/>
      <c r="C30" s="1"/>
      <c r="D30" s="1"/>
      <c r="E30" s="1"/>
      <c r="F30" s="1"/>
      <c r="G30" s="1"/>
      <c r="H30" s="1"/>
      <c r="I30" s="1"/>
      <c r="J30" s="1"/>
      <c r="K30" s="1"/>
    </row>
    <row r="31" spans="1:11" ht="12.75" customHeight="1">
      <c r="A31" s="1"/>
      <c r="B31" s="1"/>
      <c r="C31" s="1"/>
      <c r="D31" s="1"/>
      <c r="E31" s="1"/>
      <c r="F31" s="1"/>
      <c r="G31" s="1"/>
      <c r="H31" s="1"/>
      <c r="I31" s="1"/>
      <c r="J31" s="1"/>
      <c r="K31" s="1"/>
    </row>
    <row r="32" spans="1:11" ht="12.75" customHeight="1">
      <c r="A32" s="1"/>
      <c r="B32" s="1"/>
      <c r="C32" s="1"/>
      <c r="D32" s="1"/>
      <c r="E32" s="1"/>
      <c r="F32" s="1"/>
      <c r="G32" s="1"/>
      <c r="H32" s="1"/>
      <c r="I32" s="1"/>
      <c r="J32" s="1"/>
      <c r="K32" s="1"/>
    </row>
    <row r="33" spans="1:11" ht="12.75" customHeight="1">
      <c r="A33" s="1"/>
      <c r="B33" s="1"/>
      <c r="C33" s="1"/>
      <c r="D33" s="1"/>
      <c r="E33" s="1"/>
      <c r="F33" s="1"/>
      <c r="G33" s="1"/>
      <c r="H33" s="1"/>
      <c r="I33" s="1"/>
      <c r="J33" s="1"/>
      <c r="K33" s="1"/>
    </row>
    <row r="34" spans="1:11" ht="12.75" customHeight="1">
      <c r="A34" s="1"/>
      <c r="B34" s="1"/>
      <c r="C34" s="1"/>
      <c r="D34" s="1"/>
      <c r="E34" s="1"/>
      <c r="F34" s="1"/>
      <c r="G34" s="1"/>
      <c r="H34" s="1"/>
      <c r="I34" s="1"/>
      <c r="J34" s="1"/>
      <c r="K34" s="1"/>
    </row>
    <row r="35" spans="1:11" ht="12.75" customHeight="1">
      <c r="A35" s="1"/>
      <c r="B35" s="1"/>
      <c r="C35" s="1"/>
      <c r="D35" s="1"/>
      <c r="E35" s="1"/>
      <c r="F35" s="1"/>
      <c r="G35" s="1"/>
      <c r="H35" s="1"/>
      <c r="I35" s="1"/>
      <c r="J35" s="1"/>
      <c r="K35" s="1"/>
    </row>
    <row r="36" spans="1:11" ht="12.75" customHeight="1">
      <c r="A36" s="1"/>
      <c r="B36" s="1"/>
      <c r="C36" s="1"/>
      <c r="D36" s="1"/>
      <c r="E36" s="1"/>
      <c r="F36" s="1"/>
      <c r="G36" s="1"/>
      <c r="H36" s="1"/>
      <c r="I36" s="1"/>
      <c r="J36" s="1"/>
      <c r="K36" s="1"/>
    </row>
    <row r="37" spans="1:11" ht="12.75" customHeight="1">
      <c r="A37" s="1"/>
      <c r="B37" s="1"/>
      <c r="C37" s="1"/>
      <c r="D37" s="1"/>
      <c r="E37" s="1"/>
      <c r="F37" s="1"/>
      <c r="G37" s="1"/>
      <c r="H37" s="1"/>
      <c r="I37" s="1"/>
      <c r="J37" s="1"/>
      <c r="K37" s="1"/>
    </row>
    <row r="38" spans="1:11" ht="12.75" customHeight="1">
      <c r="A38" s="1"/>
      <c r="B38" s="1"/>
      <c r="C38" s="1"/>
      <c r="D38" s="1"/>
      <c r="E38" s="1"/>
      <c r="F38" s="1"/>
      <c r="G38" s="1"/>
      <c r="H38" s="1"/>
      <c r="I38" s="1"/>
      <c r="J38" s="1"/>
      <c r="K38" s="1"/>
    </row>
    <row r="39" spans="1:11" ht="12.75" customHeight="1">
      <c r="A39" s="1"/>
      <c r="B39" s="1"/>
      <c r="C39" s="1"/>
      <c r="D39" s="1"/>
      <c r="E39" s="1"/>
      <c r="F39" s="1"/>
      <c r="G39" s="1"/>
      <c r="H39" s="1"/>
      <c r="I39" s="1"/>
      <c r="J39" s="1"/>
      <c r="K39" s="1"/>
    </row>
    <row r="40" spans="1:11" ht="12.75" customHeight="1">
      <c r="A40" s="1"/>
      <c r="B40" s="1"/>
      <c r="C40" s="1"/>
      <c r="D40" s="1"/>
      <c r="E40" s="1"/>
      <c r="F40" s="1"/>
      <c r="G40" s="1"/>
      <c r="H40" s="1"/>
      <c r="I40" s="1"/>
      <c r="J40" s="1"/>
      <c r="K40" s="1"/>
    </row>
    <row r="41" spans="1:11" ht="12.75" customHeight="1">
      <c r="A41" s="1"/>
      <c r="B41" s="1"/>
      <c r="C41" s="1"/>
      <c r="D41" s="1"/>
      <c r="E41" s="1"/>
      <c r="F41" s="1"/>
      <c r="G41" s="1"/>
      <c r="H41" s="1"/>
      <c r="I41" s="1"/>
      <c r="J41" s="1"/>
      <c r="K41" s="1"/>
    </row>
    <row r="42" spans="1:11" ht="12.75" customHeight="1">
      <c r="A42" s="1"/>
      <c r="B42" s="1"/>
      <c r="C42" s="1"/>
      <c r="D42" s="1"/>
      <c r="E42" s="1"/>
      <c r="F42" s="1"/>
      <c r="G42" s="1"/>
      <c r="H42" s="1"/>
      <c r="I42" s="1"/>
      <c r="J42" s="1"/>
      <c r="K42" s="1"/>
    </row>
    <row r="43" spans="1:11" ht="12.75" customHeight="1">
      <c r="A43" s="1"/>
      <c r="B43" s="1"/>
      <c r="C43" s="1"/>
      <c r="D43" s="1"/>
      <c r="E43" s="1"/>
      <c r="F43" s="1"/>
      <c r="G43" s="1"/>
      <c r="H43" s="1"/>
      <c r="I43" s="1"/>
      <c r="J43" s="1"/>
      <c r="K43" s="1"/>
    </row>
    <row r="44" spans="1:11" ht="12.75" customHeight="1">
      <c r="A44" s="1"/>
      <c r="B44" s="1"/>
      <c r="C44" s="1"/>
      <c r="D44" s="1"/>
      <c r="E44" s="1"/>
      <c r="F44" s="1"/>
      <c r="G44" s="1"/>
      <c r="H44" s="1"/>
      <c r="I44" s="1"/>
      <c r="J44" s="1"/>
      <c r="K44" s="1"/>
    </row>
    <row r="45" spans="1:11" ht="12.75" customHeight="1">
      <c r="A45" s="1"/>
      <c r="B45" s="1"/>
      <c r="C45" s="1"/>
      <c r="D45" s="1"/>
      <c r="E45" s="1"/>
      <c r="F45" s="1"/>
      <c r="G45" s="1"/>
      <c r="H45" s="1"/>
      <c r="I45" s="1"/>
      <c r="J45" s="1"/>
      <c r="K45" s="1"/>
    </row>
    <row r="46" spans="1:11" ht="12.75" customHeight="1">
      <c r="A46" s="1"/>
      <c r="B46" s="1"/>
      <c r="C46" s="1"/>
      <c r="D46" s="1"/>
      <c r="E46" s="1"/>
      <c r="F46" s="1"/>
      <c r="G46" s="1"/>
      <c r="H46" s="1"/>
      <c r="I46" s="1"/>
      <c r="J46" s="1"/>
      <c r="K46" s="1"/>
    </row>
    <row r="47" spans="1:11" ht="12.75" customHeight="1">
      <c r="A47" s="1"/>
      <c r="B47" s="1"/>
      <c r="C47" s="1"/>
      <c r="D47" s="1"/>
      <c r="E47" s="1"/>
      <c r="F47" s="1"/>
      <c r="G47" s="1"/>
      <c r="H47" s="1"/>
      <c r="I47" s="1"/>
      <c r="J47" s="1"/>
      <c r="K47" s="1"/>
    </row>
    <row r="48" spans="1:11" ht="12.75" customHeight="1">
      <c r="A48" s="1"/>
      <c r="B48" s="1"/>
      <c r="C48" s="1"/>
      <c r="D48" s="1"/>
      <c r="E48" s="1"/>
      <c r="F48" s="1"/>
      <c r="G48" s="1"/>
      <c r="H48" s="1"/>
      <c r="I48" s="1"/>
      <c r="J48" s="1"/>
      <c r="K48" s="1"/>
    </row>
    <row r="49" spans="1:11" ht="12.75" customHeight="1">
      <c r="A49" s="1"/>
      <c r="B49" s="1"/>
      <c r="C49" s="1"/>
      <c r="D49" s="1"/>
      <c r="E49" s="1"/>
      <c r="F49" s="1"/>
      <c r="G49" s="1"/>
      <c r="H49" s="1"/>
      <c r="I49" s="1"/>
      <c r="J49" s="1"/>
      <c r="K49" s="1"/>
    </row>
    <row r="50" spans="1:11" ht="12.75" customHeight="1">
      <c r="A50" s="1"/>
      <c r="B50" s="1"/>
      <c r="C50" s="1"/>
      <c r="D50" s="1"/>
      <c r="E50" s="1"/>
      <c r="F50" s="1"/>
      <c r="G50" s="1"/>
      <c r="H50" s="1"/>
      <c r="I50" s="1"/>
      <c r="J50" s="1"/>
      <c r="K50" s="1"/>
    </row>
    <row r="51" spans="1:11" ht="12.75" customHeight="1">
      <c r="A51" s="1"/>
      <c r="B51" s="1"/>
      <c r="C51" s="1"/>
      <c r="D51" s="1"/>
      <c r="E51" s="1"/>
      <c r="F51" s="1"/>
      <c r="G51" s="1"/>
      <c r="H51" s="1"/>
      <c r="I51" s="1"/>
      <c r="J51" s="1"/>
      <c r="K51" s="1"/>
    </row>
    <row r="52" spans="1:11" ht="12.75" customHeight="1">
      <c r="A52" s="1"/>
      <c r="B52" s="1"/>
      <c r="C52" s="1"/>
      <c r="D52" s="1"/>
      <c r="E52" s="1"/>
      <c r="F52" s="1"/>
      <c r="G52" s="1"/>
      <c r="H52" s="1"/>
      <c r="I52" s="1"/>
      <c r="J52" s="1"/>
      <c r="K52" s="1"/>
    </row>
    <row r="53" spans="1:11" ht="12.75" customHeight="1">
      <c r="A53" s="1"/>
      <c r="B53" s="1"/>
      <c r="C53" s="1"/>
      <c r="D53" s="1"/>
      <c r="E53" s="1"/>
      <c r="F53" s="1"/>
      <c r="G53" s="1"/>
      <c r="H53" s="1"/>
      <c r="I53" s="1"/>
      <c r="J53" s="1"/>
      <c r="K53" s="1"/>
    </row>
    <row r="54" spans="1:11" ht="12.75" customHeight="1">
      <c r="A54" s="1"/>
      <c r="B54" s="1"/>
      <c r="C54" s="1"/>
      <c r="D54" s="1"/>
      <c r="E54" s="1"/>
      <c r="F54" s="1"/>
      <c r="G54" s="1"/>
      <c r="H54" s="1"/>
      <c r="I54" s="1"/>
      <c r="J54" s="1"/>
      <c r="K54" s="1"/>
    </row>
    <row r="55" spans="1:11" ht="12.75" customHeight="1">
      <c r="A55" s="1"/>
      <c r="B55" s="1"/>
      <c r="C55" s="1"/>
      <c r="D55" s="1"/>
      <c r="E55" s="1"/>
      <c r="F55" s="1"/>
      <c r="G55" s="1"/>
      <c r="H55" s="1"/>
      <c r="I55" s="1"/>
      <c r="J55" s="1"/>
      <c r="K55" s="1"/>
    </row>
    <row r="56" spans="1:11" ht="12.75" customHeight="1">
      <c r="A56" s="1"/>
      <c r="B56" s="1"/>
      <c r="C56" s="1"/>
      <c r="D56" s="1"/>
      <c r="E56" s="1"/>
      <c r="F56" s="1"/>
      <c r="G56" s="1"/>
      <c r="H56" s="1"/>
      <c r="I56" s="1"/>
      <c r="J56" s="1"/>
      <c r="K56" s="1"/>
    </row>
    <row r="57" spans="1:11" ht="12.75" customHeight="1">
      <c r="A57" s="1"/>
      <c r="B57" s="1"/>
      <c r="C57" s="1"/>
      <c r="D57" s="1"/>
      <c r="E57" s="1"/>
      <c r="F57" s="1"/>
      <c r="G57" s="1"/>
      <c r="H57" s="1"/>
      <c r="I57" s="1"/>
      <c r="J57" s="1"/>
      <c r="K57" s="1"/>
    </row>
    <row r="58" spans="1:11" ht="12.75" customHeight="1">
      <c r="A58" s="1"/>
      <c r="B58" s="1"/>
      <c r="C58" s="1"/>
      <c r="D58" s="1"/>
      <c r="E58" s="1"/>
      <c r="F58" s="1"/>
      <c r="G58" s="1"/>
      <c r="H58" s="1"/>
      <c r="I58" s="1"/>
      <c r="J58" s="1"/>
      <c r="K58" s="1"/>
    </row>
    <row r="59" spans="1:11" ht="12.75" customHeight="1">
      <c r="A59" s="1"/>
      <c r="B59" s="1"/>
      <c r="C59" s="1"/>
      <c r="D59" s="1"/>
      <c r="E59" s="1"/>
      <c r="F59" s="1"/>
      <c r="G59" s="1"/>
      <c r="H59" s="1"/>
      <c r="I59" s="1"/>
      <c r="J59" s="1"/>
      <c r="K59" s="1"/>
    </row>
    <row r="60" spans="1:11" ht="12.75" customHeight="1">
      <c r="A60" s="1"/>
      <c r="B60" s="1"/>
      <c r="C60" s="1"/>
      <c r="D60" s="1"/>
      <c r="E60" s="1"/>
      <c r="F60" s="1"/>
      <c r="G60" s="1"/>
      <c r="H60" s="1"/>
      <c r="I60" s="1"/>
      <c r="J60" s="1"/>
      <c r="K60" s="1"/>
    </row>
    <row r="61" spans="1:11" ht="12.75" customHeight="1">
      <c r="A61" s="1"/>
      <c r="B61" s="1"/>
      <c r="C61" s="1"/>
      <c r="D61" s="1"/>
      <c r="E61" s="1"/>
      <c r="F61" s="1"/>
      <c r="G61" s="1"/>
      <c r="H61" s="1"/>
      <c r="I61" s="1"/>
      <c r="J61" s="1"/>
      <c r="K61" s="1"/>
    </row>
    <row r="62" spans="1:11" ht="12.75" customHeight="1">
      <c r="A62" s="1"/>
      <c r="B62" s="1"/>
      <c r="C62" s="1"/>
      <c r="D62" s="1"/>
      <c r="E62" s="1"/>
      <c r="F62" s="1"/>
      <c r="G62" s="1"/>
      <c r="H62" s="1"/>
      <c r="I62" s="1"/>
      <c r="J62" s="1"/>
      <c r="K62" s="1"/>
    </row>
    <row r="63" spans="1:11" ht="12.75" customHeight="1">
      <c r="A63" s="1"/>
      <c r="B63" s="1"/>
      <c r="C63" s="1"/>
      <c r="D63" s="1"/>
      <c r="E63" s="1"/>
      <c r="F63" s="1"/>
      <c r="G63" s="1"/>
      <c r="H63" s="1"/>
      <c r="I63" s="1"/>
      <c r="J63" s="1"/>
      <c r="K63" s="1"/>
    </row>
    <row r="64" spans="1:11" ht="12.75" customHeight="1">
      <c r="A64" s="1"/>
      <c r="B64" s="1"/>
      <c r="C64" s="1"/>
      <c r="D64" s="1"/>
      <c r="E64" s="1"/>
      <c r="F64" s="1"/>
      <c r="G64" s="1"/>
      <c r="H64" s="1"/>
      <c r="I64" s="1"/>
      <c r="J64" s="1"/>
      <c r="K64" s="1"/>
    </row>
    <row r="65" spans="1:11" ht="12.75" customHeight="1">
      <c r="A65" s="1"/>
      <c r="B65" s="1"/>
      <c r="C65" s="1"/>
      <c r="D65" s="1"/>
      <c r="E65" s="1"/>
      <c r="F65" s="1"/>
      <c r="G65" s="1"/>
      <c r="H65" s="1"/>
      <c r="I65" s="1"/>
      <c r="J65" s="1"/>
      <c r="K65" s="1"/>
    </row>
    <row r="66" spans="1:11" ht="12.75" customHeight="1">
      <c r="A66" s="1"/>
      <c r="B66" s="1"/>
      <c r="C66" s="1"/>
      <c r="D66" s="1"/>
      <c r="E66" s="1"/>
      <c r="F66" s="1"/>
      <c r="G66" s="1"/>
      <c r="H66" s="1"/>
      <c r="I66" s="1"/>
      <c r="J66" s="1"/>
      <c r="K66" s="1"/>
    </row>
    <row r="67" spans="1:11" ht="12.75" customHeight="1">
      <c r="A67" s="1"/>
      <c r="B67" s="1"/>
      <c r="C67" s="1"/>
      <c r="D67" s="1"/>
      <c r="E67" s="1"/>
      <c r="F67" s="1"/>
      <c r="G67" s="1"/>
      <c r="H67" s="1"/>
      <c r="I67" s="1"/>
      <c r="J67" s="1"/>
      <c r="K67" s="1"/>
    </row>
    <row r="68" spans="1:11" ht="12.75" customHeight="1">
      <c r="A68" s="1"/>
      <c r="B68" s="1"/>
      <c r="C68" s="1"/>
      <c r="D68" s="1"/>
      <c r="E68" s="1"/>
      <c r="F68" s="1"/>
      <c r="G68" s="1"/>
      <c r="H68" s="1"/>
      <c r="I68" s="1"/>
      <c r="J68" s="1"/>
      <c r="K68" s="1"/>
    </row>
    <row r="69" spans="1:11" ht="12.75" customHeight="1">
      <c r="A69" s="1"/>
      <c r="B69" s="1"/>
      <c r="C69" s="1"/>
      <c r="D69" s="1"/>
      <c r="E69" s="1"/>
      <c r="F69" s="1"/>
      <c r="G69" s="1"/>
      <c r="H69" s="1"/>
      <c r="I69" s="1"/>
      <c r="J69" s="1"/>
      <c r="K69" s="1"/>
    </row>
    <row r="70" spans="1:11" ht="12.75" customHeight="1">
      <c r="A70" s="1"/>
      <c r="B70" s="1"/>
      <c r="C70" s="1"/>
      <c r="D70" s="1"/>
      <c r="E70" s="1"/>
      <c r="F70" s="1"/>
      <c r="G70" s="1"/>
      <c r="H70" s="1"/>
      <c r="I70" s="1"/>
      <c r="J70" s="1"/>
      <c r="K70" s="1"/>
    </row>
    <row r="71" spans="1:11" ht="12.75" customHeight="1">
      <c r="A71" s="1"/>
      <c r="B71" s="1"/>
      <c r="C71" s="1"/>
      <c r="D71" s="1"/>
      <c r="E71" s="1"/>
      <c r="F71" s="1"/>
      <c r="G71" s="1"/>
      <c r="H71" s="1"/>
      <c r="I71" s="1"/>
      <c r="J71" s="1"/>
      <c r="K71" s="1"/>
    </row>
    <row r="72" spans="1:11" ht="12.75" customHeight="1">
      <c r="A72" s="1"/>
      <c r="B72" s="1"/>
      <c r="C72" s="1"/>
      <c r="D72" s="1"/>
      <c r="E72" s="1"/>
      <c r="F72" s="1"/>
      <c r="G72" s="1"/>
      <c r="H72" s="1"/>
      <c r="I72" s="1"/>
      <c r="J72" s="1"/>
      <c r="K72" s="1"/>
    </row>
    <row r="73" spans="1:11" ht="12.75" customHeight="1">
      <c r="A73" s="1"/>
      <c r="B73" s="1"/>
      <c r="C73" s="1"/>
      <c r="D73" s="1"/>
      <c r="E73" s="1"/>
      <c r="F73" s="1"/>
      <c r="G73" s="1"/>
      <c r="H73" s="1"/>
      <c r="I73" s="1"/>
      <c r="J73" s="1"/>
      <c r="K73" s="1"/>
    </row>
    <row r="74" spans="1:11" ht="12.75" customHeight="1">
      <c r="A74" s="1"/>
      <c r="B74" s="1"/>
      <c r="C74" s="1"/>
      <c r="D74" s="1"/>
      <c r="E74" s="1"/>
      <c r="F74" s="1"/>
      <c r="G74" s="1"/>
      <c r="H74" s="1"/>
      <c r="I74" s="1"/>
      <c r="J74" s="1"/>
      <c r="K74" s="1"/>
    </row>
    <row r="75" spans="1:11" ht="12.75" customHeight="1">
      <c r="A75" s="1"/>
      <c r="B75" s="1"/>
      <c r="C75" s="1"/>
      <c r="D75" s="1"/>
      <c r="E75" s="1"/>
      <c r="F75" s="1"/>
      <c r="G75" s="1"/>
      <c r="H75" s="1"/>
      <c r="I75" s="1"/>
      <c r="J75" s="1"/>
      <c r="K75" s="1"/>
    </row>
    <row r="76" spans="1:11" ht="12.75" customHeight="1">
      <c r="A76" s="1"/>
      <c r="B76" s="1"/>
      <c r="C76" s="1"/>
      <c r="D76" s="1"/>
      <c r="E76" s="1"/>
      <c r="F76" s="1"/>
      <c r="G76" s="1"/>
      <c r="H76" s="1"/>
      <c r="I76" s="1"/>
      <c r="J76" s="1"/>
      <c r="K76" s="1"/>
    </row>
    <row r="77" spans="1:11" ht="12.75" customHeight="1">
      <c r="A77" s="1"/>
      <c r="B77" s="1"/>
      <c r="C77" s="1"/>
      <c r="D77" s="1"/>
      <c r="E77" s="1"/>
      <c r="F77" s="1"/>
      <c r="G77" s="1"/>
      <c r="H77" s="1"/>
      <c r="I77" s="1"/>
      <c r="J77" s="1"/>
      <c r="K77" s="1"/>
    </row>
    <row r="78" spans="1:11" ht="12.75" customHeight="1">
      <c r="A78" s="1"/>
      <c r="B78" s="1"/>
      <c r="C78" s="1"/>
      <c r="D78" s="1"/>
      <c r="E78" s="1"/>
      <c r="F78" s="1"/>
      <c r="G78" s="1"/>
      <c r="H78" s="1"/>
      <c r="I78" s="1"/>
      <c r="J78" s="1"/>
      <c r="K78" s="1"/>
    </row>
    <row r="79" spans="1:11" ht="12.75" customHeight="1">
      <c r="A79" s="1"/>
      <c r="B79" s="1"/>
      <c r="C79" s="1"/>
      <c r="D79" s="1"/>
      <c r="E79" s="1"/>
      <c r="F79" s="1"/>
      <c r="G79" s="1"/>
      <c r="H79" s="1"/>
      <c r="I79" s="1"/>
      <c r="J79" s="1"/>
      <c r="K79" s="1"/>
    </row>
    <row r="80" spans="1:11" ht="12.75" customHeight="1">
      <c r="A80" s="1"/>
      <c r="B80" s="1"/>
      <c r="C80" s="1"/>
      <c r="D80" s="1"/>
      <c r="E80" s="1"/>
      <c r="F80" s="1"/>
      <c r="G80" s="1"/>
      <c r="H80" s="1"/>
      <c r="I80" s="1"/>
      <c r="J80" s="1"/>
      <c r="K80" s="1"/>
    </row>
    <row r="81" spans="1:11" ht="12.75" customHeight="1">
      <c r="A81" s="1"/>
      <c r="B81" s="1"/>
      <c r="C81" s="1"/>
      <c r="D81" s="1"/>
      <c r="E81" s="1"/>
      <c r="F81" s="1"/>
      <c r="G81" s="1"/>
      <c r="H81" s="1"/>
      <c r="I81" s="1"/>
      <c r="J81" s="1"/>
      <c r="K81" s="1"/>
    </row>
    <row r="82" spans="1:11" ht="12.75" customHeight="1">
      <c r="A82" s="1"/>
      <c r="B82" s="1"/>
      <c r="C82" s="1"/>
      <c r="D82" s="1"/>
      <c r="E82" s="1"/>
      <c r="F82" s="1"/>
      <c r="G82" s="1"/>
      <c r="H82" s="1"/>
      <c r="I82" s="1"/>
      <c r="J82" s="1"/>
      <c r="K82" s="1"/>
    </row>
    <row r="83" spans="1:11" ht="12.75" customHeight="1">
      <c r="A83" s="1"/>
      <c r="B83" s="1"/>
      <c r="C83" s="1"/>
      <c r="D83" s="1"/>
      <c r="E83" s="1"/>
      <c r="F83" s="1"/>
      <c r="G83" s="1"/>
      <c r="H83" s="1"/>
      <c r="I83" s="1"/>
      <c r="J83" s="1"/>
      <c r="K83" s="1"/>
    </row>
    <row r="84" spans="1:11" ht="12.75" customHeight="1">
      <c r="A84" s="1"/>
      <c r="B84" s="1"/>
      <c r="C84" s="1"/>
      <c r="D84" s="1"/>
      <c r="E84" s="1"/>
      <c r="F84" s="1"/>
      <c r="G84" s="1"/>
      <c r="H84" s="1"/>
      <c r="I84" s="1"/>
      <c r="J84" s="1"/>
      <c r="K84" s="1"/>
    </row>
    <row r="85" spans="1:11" ht="12.75" customHeight="1">
      <c r="A85" s="1"/>
      <c r="B85" s="1"/>
      <c r="C85" s="1"/>
      <c r="D85" s="1"/>
      <c r="E85" s="1"/>
      <c r="F85" s="1"/>
      <c r="G85" s="1"/>
      <c r="H85" s="1"/>
      <c r="I85" s="1"/>
      <c r="J85" s="1"/>
      <c r="K85" s="1"/>
    </row>
    <row r="86" spans="1:11" ht="12.75" customHeight="1">
      <c r="A86" s="1"/>
      <c r="B86" s="1"/>
      <c r="C86" s="1"/>
      <c r="D86" s="1"/>
      <c r="E86" s="1"/>
      <c r="F86" s="1"/>
      <c r="G86" s="1"/>
      <c r="H86" s="1"/>
      <c r="I86" s="1"/>
      <c r="J86" s="1"/>
      <c r="K86" s="1"/>
    </row>
    <row r="87" spans="1:11" ht="12.75" customHeight="1">
      <c r="A87" s="1"/>
      <c r="B87" s="1"/>
      <c r="C87" s="1"/>
      <c r="D87" s="1"/>
      <c r="E87" s="1"/>
      <c r="F87" s="1"/>
      <c r="G87" s="1"/>
      <c r="H87" s="1"/>
      <c r="I87" s="1"/>
      <c r="J87" s="1"/>
      <c r="K87" s="1"/>
    </row>
    <row r="88" spans="1:11" ht="12.75" customHeight="1">
      <c r="A88" s="1"/>
      <c r="B88" s="1"/>
      <c r="C88" s="1"/>
      <c r="D88" s="1"/>
      <c r="E88" s="1"/>
      <c r="F88" s="1"/>
      <c r="G88" s="1"/>
      <c r="H88" s="1"/>
      <c r="I88" s="1"/>
      <c r="J88" s="1"/>
      <c r="K88" s="1"/>
    </row>
    <row r="89" spans="1:11" ht="12.75" customHeight="1">
      <c r="A89" s="1"/>
      <c r="B89" s="1"/>
      <c r="C89" s="1"/>
      <c r="D89" s="1"/>
      <c r="E89" s="1"/>
      <c r="F89" s="1"/>
      <c r="G89" s="1"/>
      <c r="H89" s="1"/>
      <c r="I89" s="1"/>
      <c r="J89" s="1"/>
      <c r="K89" s="1"/>
    </row>
    <row r="90" spans="1:11" ht="12.75" customHeight="1">
      <c r="A90" s="1"/>
      <c r="B90" s="1"/>
      <c r="C90" s="1"/>
      <c r="D90" s="1"/>
      <c r="E90" s="1"/>
      <c r="F90" s="1"/>
      <c r="G90" s="1"/>
      <c r="H90" s="1"/>
      <c r="I90" s="1"/>
      <c r="J90" s="1"/>
      <c r="K90" s="1"/>
    </row>
    <row r="91" spans="1:11" ht="12.75" customHeight="1">
      <c r="A91" s="1"/>
      <c r="B91" s="1"/>
      <c r="C91" s="1"/>
      <c r="D91" s="1"/>
      <c r="E91" s="1"/>
      <c r="F91" s="1"/>
      <c r="G91" s="1"/>
      <c r="H91" s="1"/>
      <c r="I91" s="1"/>
      <c r="J91" s="1"/>
      <c r="K91" s="1"/>
    </row>
    <row r="92" spans="1:11" ht="12.75" customHeight="1">
      <c r="A92" s="1"/>
      <c r="B92" s="1"/>
      <c r="C92" s="1"/>
      <c r="D92" s="1"/>
      <c r="E92" s="1"/>
      <c r="F92" s="1"/>
      <c r="G92" s="1"/>
      <c r="H92" s="1"/>
      <c r="I92" s="1"/>
      <c r="J92" s="1"/>
      <c r="K92" s="1"/>
    </row>
    <row r="93" spans="1:11" ht="12.75" customHeight="1">
      <c r="A93" s="1"/>
      <c r="B93" s="1"/>
      <c r="C93" s="1"/>
      <c r="D93" s="1"/>
      <c r="E93" s="1"/>
      <c r="F93" s="1"/>
      <c r="G93" s="1"/>
      <c r="H93" s="1"/>
      <c r="I93" s="1"/>
      <c r="J93" s="1"/>
      <c r="K93" s="1"/>
    </row>
    <row r="94" spans="1:11" ht="12.75" customHeight="1">
      <c r="A94" s="1"/>
      <c r="B94" s="1"/>
      <c r="C94" s="1"/>
      <c r="D94" s="1"/>
      <c r="E94" s="1"/>
      <c r="F94" s="1"/>
      <c r="G94" s="1"/>
      <c r="H94" s="1"/>
      <c r="I94" s="1"/>
      <c r="J94" s="1"/>
      <c r="K94" s="1"/>
    </row>
    <row r="95" spans="1:11" ht="12.75" customHeight="1">
      <c r="A95" s="1"/>
      <c r="B95" s="1"/>
      <c r="C95" s="1"/>
      <c r="D95" s="1"/>
      <c r="E95" s="1"/>
      <c r="F95" s="1"/>
      <c r="G95" s="1"/>
      <c r="H95" s="1"/>
      <c r="I95" s="1"/>
      <c r="J95" s="1"/>
      <c r="K95" s="1"/>
    </row>
    <row r="96" spans="1:11" ht="12.75" customHeight="1">
      <c r="A96" s="1"/>
      <c r="B96" s="1"/>
      <c r="C96" s="1"/>
      <c r="D96" s="1"/>
      <c r="E96" s="1"/>
      <c r="F96" s="1"/>
      <c r="G96" s="1"/>
      <c r="H96" s="1"/>
      <c r="I96" s="1"/>
      <c r="J96" s="1"/>
      <c r="K96" s="1"/>
    </row>
    <row r="97" spans="1:11" ht="12.75" customHeight="1">
      <c r="A97" s="1"/>
      <c r="B97" s="1"/>
      <c r="C97" s="1"/>
      <c r="D97" s="1"/>
      <c r="E97" s="1"/>
      <c r="F97" s="1"/>
      <c r="G97" s="1"/>
      <c r="H97" s="1"/>
      <c r="I97" s="1"/>
      <c r="J97" s="1"/>
      <c r="K97" s="1"/>
    </row>
    <row r="98" spans="1:11" ht="12.75" customHeight="1">
      <c r="A98" s="1"/>
      <c r="B98" s="1"/>
      <c r="C98" s="1"/>
      <c r="D98" s="1"/>
      <c r="E98" s="1"/>
      <c r="F98" s="1"/>
      <c r="G98" s="1"/>
      <c r="H98" s="1"/>
      <c r="I98" s="1"/>
      <c r="J98" s="1"/>
      <c r="K98" s="1"/>
    </row>
    <row r="99" spans="1:11" ht="12.75" customHeight="1">
      <c r="A99" s="1"/>
      <c r="B99" s="1"/>
      <c r="C99" s="1"/>
      <c r="D99" s="1"/>
      <c r="E99" s="1"/>
      <c r="F99" s="1"/>
      <c r="G99" s="1"/>
      <c r="H99" s="1"/>
      <c r="I99" s="1"/>
      <c r="J99" s="1"/>
      <c r="K99" s="1"/>
    </row>
    <row r="100" spans="1:11" ht="12.75" customHeight="1">
      <c r="A100" s="1"/>
      <c r="B100" s="1"/>
      <c r="C100" s="1"/>
      <c r="D100" s="1"/>
      <c r="E100" s="1"/>
      <c r="F100" s="1"/>
      <c r="G100" s="1"/>
      <c r="H100" s="1"/>
      <c r="I100" s="1"/>
      <c r="J100" s="1"/>
      <c r="K100" s="1"/>
    </row>
  </sheetData>
  <pageMargins left="0.511811024" right="0.511811024" top="0.78740157499999996" bottom="0.78740157499999996"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12</vt:i4>
      </vt:variant>
    </vt:vector>
  </HeadingPairs>
  <TitlesOfParts>
    <vt:vector size="12" baseType="lpstr">
      <vt:lpstr>0 Orientações Gerais</vt:lpstr>
      <vt:lpstr>2 DadosFinanServRSU</vt:lpstr>
      <vt:lpstr>3 Dados-Complementares</vt:lpstr>
      <vt:lpstr>4 Dados Cadastrais-USUÁRIOS</vt:lpstr>
      <vt:lpstr>5.1 CalcCustoVBC-Completo</vt:lpstr>
      <vt:lpstr>CalcCustoVBC-Simplificado</vt:lpstr>
      <vt:lpstr>Despesas diretas</vt:lpstr>
      <vt:lpstr>Acréscimos regulatórios</vt:lpstr>
      <vt:lpstr>Sistema Tarifário Resíduos</vt:lpstr>
      <vt:lpstr>6 Tabelas-Taxas_PreçosUnitários</vt:lpstr>
      <vt:lpstr>7 Glossário</vt:lpstr>
      <vt:lpstr>8 OrientaçõesTabelasAuxiliares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Metodologia de cálculo de taxas e preços públicos - serviços de manejo de RSU</dc:title>
  <dc:creator>João</dc:creator>
  <cp:lastModifiedBy>Mateus Klein</cp:lastModifiedBy>
  <cp:lastPrinted>2021-10-13T13:07:08Z</cp:lastPrinted>
  <dcterms:created xsi:type="dcterms:W3CDTF">2016-03-08T23:39:47Z</dcterms:created>
  <dcterms:modified xsi:type="dcterms:W3CDTF">2023-02-09T14:06:08Z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0x0101003B1D1878DB1335499DDB13F3A4C3009B</vt:lpwstr>
  </property>
</Properties>
</file>